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39A7D9A4-9BE4-DB41-AF7F-0A247EBA3C4A}" xr6:coauthVersionLast="34" xr6:coauthVersionMax="34" xr10:uidLastSave="{00000000-0000-0000-0000-000000000000}"/>
  <bookViews>
    <workbookView xWindow="0" yWindow="460" windowWidth="25600" windowHeight="26820" tabRatio="762" activeTab="4" xr2:uid="{00000000-000D-0000-FFFF-FFFF00000000}"/>
  </bookViews>
  <sheets>
    <sheet name="Cover sheet" sheetId="14" r:id="rId1"/>
    <sheet name="Dashboard" sheetId="12" r:id="rId2"/>
    <sheet name="Research data" sheetId="13" r:id="rId3"/>
    <sheet name="Notes" sheetId="20" r:id="rId4"/>
    <sheet name="Sources" sheetId="15"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2comp2_flow">Notes!$B$35</definedName>
    <definedName name="h2comp2_mass_efficiency">Notes!$B$21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Lst>
</workbook>
</file>

<file path=xl/calcChain.xml><?xml version="1.0" encoding="utf-8"?>
<calcChain xmlns="http://schemas.openxmlformats.org/spreadsheetml/2006/main">
  <c r="E31" i="12" l="1"/>
  <c r="F64" i="20"/>
  <c r="F54" i="20"/>
  <c r="F55" i="20"/>
  <c r="F58" i="20"/>
  <c r="F62" i="20" s="1"/>
  <c r="G103" i="20"/>
  <c r="G117" i="20"/>
  <c r="J30" i="13"/>
  <c r="H30" i="13" s="1"/>
  <c r="J29" i="13"/>
  <c r="H29" i="13" s="1"/>
  <c r="K8" i="13"/>
  <c r="F59" i="20"/>
  <c r="F60" i="20" s="1"/>
  <c r="K19" i="13" s="1"/>
  <c r="K18" i="13"/>
  <c r="G95" i="20"/>
  <c r="J26" i="13" l="1"/>
  <c r="H26" i="13" s="1"/>
  <c r="H8" i="13"/>
  <c r="G114" i="20"/>
  <c r="G110" i="20" l="1"/>
  <c r="G112" i="20" s="1"/>
  <c r="F22" i="20"/>
  <c r="G113" i="20" l="1"/>
  <c r="F23" i="20"/>
  <c r="J7" i="13"/>
  <c r="H7" i="13" s="1"/>
  <c r="E12" i="12" s="1"/>
  <c r="E21" i="12"/>
  <c r="E16" i="12"/>
  <c r="E13" i="12"/>
  <c r="E32" i="12"/>
  <c r="E30" i="12"/>
  <c r="H12" i="20"/>
  <c r="E23" i="12"/>
  <c r="E22" i="12"/>
  <c r="E24" i="12"/>
  <c r="E25" i="12"/>
  <c r="E15" i="12"/>
  <c r="F125" i="20" l="1"/>
  <c r="H19" i="13" s="1"/>
  <c r="E20" i="12" s="1"/>
  <c r="G115" i="20"/>
  <c r="F124" i="20" s="1"/>
  <c r="H18" i="13" l="1"/>
  <c r="E19" i="12" s="1"/>
  <c r="G118" i="20" l="1"/>
  <c r="G119" i="20" s="1"/>
  <c r="G120" i="20" s="1"/>
</calcChain>
</file>

<file path=xl/sharedStrings.xml><?xml version="1.0" encoding="utf-8"?>
<sst xmlns="http://schemas.openxmlformats.org/spreadsheetml/2006/main" count="275" uniqueCount="176">
  <si>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</si>
  <si>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</si>
  <si>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</si>
  <si>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</si>
  <si>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</si>
  <si>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</si>
  <si>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</si>
  <si>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</si>
  <si>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</si>
  <si>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</si>
  <si>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</si>
  <si>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</si>
  <si>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</si>
  <si>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</si>
  <si>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</si>
  <si>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</si>
  <si>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</si>
  <si>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</si>
  <si>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</si>
  <si>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</si>
  <si>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</si>
  <si>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</si>
  <si>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</si>
  <si>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</si>
  <si>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</si>
  <si>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</si>
  <si>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</si>
  <si>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</si>
  <si>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</si>
  <si>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</si>
  <si>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</si>
  <si>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</si>
  <si>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</si>
  <si>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</si>
  <si>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</si>
  <si>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</si>
  <si>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</si>
  <si>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</si>
  <si>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</si>
  <si>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</si>
  <si>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</si>
  <si>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</si>
  <si>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</si>
  <si>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</si>
  <si>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</si>
  <si>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</si>
  <si>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</si>
  <si>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</si>
  <si>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</si>
  <si>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</si>
  <si>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</si>
  <si>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</si>
  <si>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Exchange rate</t>
  </si>
  <si>
    <t>Date</t>
  </si>
  <si>
    <t>dollar_per_euro</t>
  </si>
  <si>
    <t>USD/EUR</t>
  </si>
  <si>
    <t>Running Month Average</t>
  </si>
  <si>
    <t>http://www.ecb.europa.eu/stats/exchange/eurofxref/html/eurofxref-graph-usd.en.html</t>
  </si>
  <si>
    <t>Page</t>
  </si>
  <si>
    <t>MW</t>
  </si>
  <si>
    <t>USD/eur</t>
  </si>
  <si>
    <t>availability</t>
  </si>
  <si>
    <t>forecasting_error</t>
  </si>
  <si>
    <t>part_load_efficiency_penalty</t>
  </si>
  <si>
    <t>part_load_operating_point</t>
  </si>
  <si>
    <t>peak_load_units_present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</si>
  <si>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</si>
  <si>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</si>
  <si>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</si>
  <si>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</si>
  <si>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</si>
  <si>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</si>
  <si>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</si>
  <si>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</si>
  <si>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</si>
  <si>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</si>
  <si>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</si>
  <si>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</si>
  <si>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</si>
  <si>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</si>
  <si>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</si>
  <si>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</si>
  <si>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</si>
  <si>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</si>
  <si>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</si>
  <si>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</si>
  <si>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</si>
  <si>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FLH</t>
  </si>
  <si>
    <t>USD-euro conversion ratio</t>
  </si>
  <si>
    <t>euro/flh</t>
  </si>
  <si>
    <r>
      <t xml:space="preserve">Variable operation and maintenance costs per </t>
    </r>
    <r>
      <rPr>
        <sz val="12"/>
        <color theme="1"/>
        <rFont val="Calibri"/>
        <family val="2"/>
        <scheme val="minor"/>
      </rPr>
      <t>flh</t>
    </r>
  </si>
  <si>
    <t>Full load hours</t>
  </si>
  <si>
    <t>full_load_hours</t>
  </si>
  <si>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</si>
  <si>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</si>
  <si>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</si>
  <si>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</si>
  <si>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</si>
  <si>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</si>
  <si>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</si>
  <si>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</si>
  <si>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MJ/kg</t>
  </si>
  <si>
    <t>energy density hydrogen</t>
  </si>
  <si>
    <t>TBA</t>
  </si>
  <si>
    <t>Assumption</t>
  </si>
  <si>
    <t>and</t>
  </si>
  <si>
    <t>08D_H2A_Refueling_Station_Analysis_Model_(HRSAM)_Version_1.1</t>
  </si>
  <si>
    <t>Calculated by ETM</t>
  </si>
  <si>
    <t>typical_input_capacity</t>
  </si>
  <si>
    <t>Typical input capacity</t>
  </si>
  <si>
    <t>variable_operation_and_maintenance_costs_per_full_load_hour</t>
  </si>
  <si>
    <r>
      <t>decommi</t>
    </r>
    <r>
      <rPr>
        <sz val="12"/>
        <color theme="1"/>
        <rFont val="Calibri"/>
        <family val="2"/>
        <scheme val="minor"/>
      </rPr>
      <t>s</t>
    </r>
    <r>
      <rPr>
        <sz val="12"/>
        <color theme="1"/>
        <rFont val="Calibri"/>
        <family val="2"/>
        <scheme val="minor"/>
      </rPr>
      <t>sioning_costs</t>
    </r>
  </si>
  <si>
    <t>DOE</t>
  </si>
  <si>
    <t>http://www.sciencedirect.com/science/article/pii/S0360544214008573</t>
  </si>
  <si>
    <t>http://refman.et-model.com/publications/2035</t>
  </si>
  <si>
    <t>Quintel Definition</t>
  </si>
  <si>
    <t>p.12</t>
  </si>
  <si>
    <t>http://www.afdc.energy.gov/uploads/publication/cng_infrastructure_costs.pdf</t>
  </si>
  <si>
    <t>For reference only, contrains similar values:</t>
  </si>
  <si>
    <t>energy_compressor_hydrogen</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</si>
  <si>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</si>
  <si>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output.hydrogen</t>
  </si>
  <si>
    <t>Marlieke Verweij</t>
  </si>
  <si>
    <t>full load hours</t>
  </si>
  <si>
    <t>Australia</t>
  </si>
  <si>
    <t>Hydrogen-Based Energy Conversion - SBC Energy Institute</t>
  </si>
  <si>
    <t>output.loss</t>
  </si>
  <si>
    <t>Hydrogen_Delivery_Scenario_Analysis_Model (HDSAM)</t>
  </si>
  <si>
    <t>Compressor</t>
  </si>
  <si>
    <t>Compressor - labor</t>
  </si>
  <si>
    <t>Compressor - other</t>
  </si>
  <si>
    <t>O&amp;M costs (per year)</t>
  </si>
  <si>
    <t>$</t>
  </si>
  <si>
    <t>Total O&amp;M per kg H2 per year</t>
  </si>
  <si>
    <t>Total investment costs per kg H2 per year</t>
  </si>
  <si>
    <t>Real fixed charge rate</t>
  </si>
  <si>
    <t>Yearly O&amp;M per kg H2</t>
  </si>
  <si>
    <t>Yearly investment per kg H2</t>
  </si>
  <si>
    <t>Set taxes to 0 (ETM calculates national costs, hence disregards taxes)</t>
  </si>
  <si>
    <t>US Department of Energy - Hydrogen_Delivery_Scenario_Analysis_Model (HDSAM)</t>
  </si>
  <si>
    <t>https://www.hydrogen.energy.gov/h2a_delivery.html</t>
  </si>
  <si>
    <t>Quintel assumption</t>
  </si>
  <si>
    <t>energy_transport_compressed_hydrogen_pipelines</t>
  </si>
  <si>
    <t>Efficiency of compressor</t>
  </si>
  <si>
    <t>Efficiency of pipeline</t>
  </si>
  <si>
    <t>Investment costs</t>
  </si>
  <si>
    <t>H2 compressor + pipeline</t>
  </si>
  <si>
    <t>Net hydrogen delivered by H2 compressor + pipeline</t>
  </si>
  <si>
    <t>Pipeline</t>
  </si>
  <si>
    <t>Pipeline - other</t>
  </si>
  <si>
    <t>Pipeline - labor</t>
  </si>
  <si>
    <t>kg/year</t>
  </si>
  <si>
    <t>dollar</t>
  </si>
  <si>
    <t>Total levelized cost per kg h2 per year</t>
  </si>
  <si>
    <t>Total levelized cost per mj h2 per year</t>
  </si>
  <si>
    <t>Total levelized cost per mwh h2 per year</t>
  </si>
  <si>
    <t>MW of pipeline</t>
  </si>
  <si>
    <t>http://s3.amazonaws.com/zanran_storage/www.roads2hy.com/ContentPages/2498021066.pdf</t>
  </si>
  <si>
    <t>investment_costs</t>
  </si>
  <si>
    <t>Road2HyCom - Technology pathways and carbon balance</t>
  </si>
  <si>
    <t>H2 transported</t>
  </si>
  <si>
    <t>tonne/year</t>
  </si>
  <si>
    <t>transport cost</t>
  </si>
  <si>
    <t>euro/km/tonne</t>
  </si>
  <si>
    <t>km</t>
  </si>
  <si>
    <t>assumption: transport distance</t>
  </si>
  <si>
    <t>euro/tonne</t>
  </si>
  <si>
    <t>euro/year</t>
  </si>
  <si>
    <t>Roads2hy</t>
  </si>
  <si>
    <t>euro/kg/year</t>
  </si>
  <si>
    <t>ter vergelijking</t>
  </si>
  <si>
    <t>euro/kg</t>
  </si>
  <si>
    <t>assumption: pipeline capacity of 1500 MW, since then the transport costs are stabilizing</t>
  </si>
  <si>
    <t>Total levelized costs per kg H2 per year</t>
  </si>
  <si>
    <t>Roads2HyCom - Technology pathways and carbon balance</t>
  </si>
  <si>
    <t>01/20/2009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</si>
</sst>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8" formatCode="&quot;€&quot;#,##0.00;[Red]\-&quot;€&quot;#,##0.00"/>
    <numFmt numFmtId="164" formatCode="0.0"/>
    <numFmt numFmtId="165" formatCode="0.000"/>
    <numFmt numFmtId="166" formatCode="0.0000"/>
    <numFmt numFmtId="167" formatCode="0.00000"/>
    <numFmt numFmtId="168" formatCode="#,##0.000"/>
    <numFmt numFmtId="169" formatCode="#,##0.0000"/>
    <numFmt numFmtId="170" formatCode="#,##0.00000"/>
    <numFmt numFmtId="171" formatCode="#,##0.000000000"/>
    <numFmt numFmtId="172" formatCode="###0.00"/>
  </numFmts>
  <fonts count="46">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b/>
      <sz val="12"/>
      <color rgb="FF000000"/>
      <name val="Calibri"/>
      <family val="2"/>
    </font>
    <font>
      <b/>
      <sz val="14"/>
      <color rgb="FF000000"/>
      <name val="Calibri"/>
      <family val="2"/>
    </font>
    <font>
      <sz val="12"/>
      <color rgb="FF000000"/>
      <name val="Lettertype hoofdtekst"/>
      <family val="2"/>
    </font>
    <font>
      <sz val="12"/>
      <name val="Calibri"/>
      <family val="2"/>
    </font>
    <font>
      <b/>
      <sz val="12"/>
      <name val="Calibri"/>
      <family val="2"/>
      <scheme val="minor"/>
    </font>
    <font>
      <sz val="12"/>
      <name val="Calibri"/>
      <family val="2"/>
      <scheme val="minor"/>
    </font>
    <font>
      <i/>
      <sz val="12"/>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648">
    <xf numFmtId="0" fontId="0" fillId="0" borderId="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38" fillId="0" borderId="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xf numFmtId="0" fontId="27" fillId="0" borderId="0" applyNumberFormat="0" applyFill="0" applyBorder="0" applyAlignment="0" applyProtection="0"/>
    <xf numFmtId="0" fontId="26" fillId="0" borderId="0" applyNumberFormat="0" applyFill="0" applyBorder="0" applyAlignment="0" applyProtection="0"/>
  </cellStyleXfs>
  <cellXfs count="214">
    <xf numFmtId="0" fontId="0" fillId="0" borderId="0" xfId="0"/>
    <xf numFmtId="0" fontId="29" fillId="3" borderId="7" xfId="0" applyFont="1" applyFill="1" applyBorder="1"/>
    <xf numFmtId="0" fontId="30" fillId="3" borderId="17" xfId="0" applyFont="1" applyFill="1" applyBorder="1"/>
    <xf numFmtId="0" fontId="29" fillId="3" borderId="13" xfId="0" applyFont="1" applyFill="1" applyBorder="1"/>
    <xf numFmtId="0" fontId="31" fillId="3" borderId="7" xfId="0" applyFont="1" applyFill="1" applyBorder="1" applyAlignment="1">
      <alignment vertical="center"/>
    </xf>
    <xf numFmtId="49" fontId="29" fillId="2" borderId="8" xfId="0" applyNumberFormat="1" applyFont="1" applyFill="1" applyBorder="1" applyAlignment="1">
      <alignment horizontal="left"/>
    </xf>
    <xf numFmtId="0" fontId="31" fillId="3" borderId="1" xfId="0" applyFont="1" applyFill="1" applyBorder="1" applyAlignment="1">
      <alignment vertical="center"/>
    </xf>
    <xf numFmtId="0" fontId="29" fillId="3" borderId="14" xfId="0" applyFont="1" applyFill="1" applyBorder="1"/>
    <xf numFmtId="0" fontId="29" fillId="3" borderId="0" xfId="0" applyFont="1" applyFill="1" applyBorder="1"/>
    <xf numFmtId="0" fontId="28" fillId="2" borderId="0" xfId="0" applyNumberFormat="1" applyFont="1" applyFill="1" applyBorder="1" applyAlignment="1" applyProtection="1">
      <alignment vertical="center"/>
    </xf>
    <xf numFmtId="1" fontId="28" fillId="2" borderId="0" xfId="0" applyNumberFormat="1" applyFont="1" applyFill="1" applyBorder="1" applyAlignment="1" applyProtection="1">
      <alignment horizontal="right" vertical="center"/>
    </xf>
    <xf numFmtId="2" fontId="28" fillId="2" borderId="0" xfId="0" applyNumberFormat="1" applyFont="1" applyFill="1" applyBorder="1" applyAlignment="1" applyProtection="1">
      <alignment horizontal="right" vertical="center"/>
    </xf>
    <xf numFmtId="0" fontId="28" fillId="0" borderId="0" xfId="0" applyNumberFormat="1" applyFont="1" applyFill="1" applyBorder="1" applyAlignment="1" applyProtection="1">
      <alignment horizontal="left" vertical="center"/>
    </xf>
    <xf numFmtId="0" fontId="28" fillId="2" borderId="0" xfId="0" applyFont="1" applyFill="1" applyBorder="1"/>
    <xf numFmtId="0" fontId="28" fillId="2" borderId="5" xfId="0" applyFont="1" applyFill="1" applyBorder="1"/>
    <xf numFmtId="0" fontId="28" fillId="2" borderId="9" xfId="0" applyFont="1" applyFill="1" applyBorder="1"/>
    <xf numFmtId="0" fontId="28" fillId="0" borderId="9" xfId="0" applyFont="1" applyFill="1" applyBorder="1"/>
    <xf numFmtId="0" fontId="30" fillId="0" borderId="9" xfId="0" applyFont="1" applyFill="1" applyBorder="1"/>
    <xf numFmtId="49" fontId="28" fillId="2" borderId="0" xfId="0" applyNumberFormat="1" applyFont="1" applyFill="1" applyBorder="1"/>
    <xf numFmtId="49" fontId="28" fillId="2" borderId="9" xfId="0" applyNumberFormat="1" applyFont="1" applyFill="1" applyBorder="1"/>
    <xf numFmtId="0" fontId="28" fillId="2" borderId="4" xfId="0" applyFont="1" applyFill="1" applyBorder="1"/>
    <xf numFmtId="0" fontId="30" fillId="0" borderId="0" xfId="0" applyFont="1" applyFill="1" applyBorder="1"/>
    <xf numFmtId="0" fontId="25" fillId="2" borderId="0" xfId="0" applyFont="1" applyFill="1" applyBorder="1"/>
    <xf numFmtId="0" fontId="29" fillId="0" borderId="0" xfId="0" applyFont="1" applyFill="1" applyBorder="1"/>
    <xf numFmtId="0" fontId="28" fillId="0" borderId="16" xfId="0" applyFont="1" applyFill="1" applyBorder="1"/>
    <xf numFmtId="0" fontId="28" fillId="2" borderId="6" xfId="0" applyFont="1" applyFill="1" applyBorder="1"/>
    <xf numFmtId="0" fontId="28" fillId="2" borderId="0" xfId="0" applyFont="1" applyFill="1"/>
    <xf numFmtId="0" fontId="29" fillId="3" borderId="17" xfId="0" applyFont="1" applyFill="1" applyBorder="1"/>
    <xf numFmtId="0" fontId="29" fillId="3" borderId="2" xfId="0" applyFont="1" applyFill="1" applyBorder="1"/>
    <xf numFmtId="0" fontId="25" fillId="2" borderId="2" xfId="0" applyFont="1" applyFill="1" applyBorder="1"/>
    <xf numFmtId="0" fontId="32" fillId="3" borderId="0" xfId="0" applyFont="1" applyFill="1" applyBorder="1"/>
    <xf numFmtId="0" fontId="25" fillId="2" borderId="7" xfId="0" applyFont="1" applyFill="1" applyBorder="1"/>
    <xf numFmtId="0" fontId="28" fillId="0" borderId="0" xfId="0" applyFont="1" applyFill="1" applyBorder="1"/>
    <xf numFmtId="0" fontId="30" fillId="3" borderId="0" xfId="0" applyFont="1" applyFill="1" applyBorder="1"/>
    <xf numFmtId="0" fontId="28" fillId="2" borderId="0" xfId="0" applyNumberFormat="1" applyFont="1" applyFill="1" applyBorder="1" applyAlignment="1" applyProtection="1">
      <alignment horizontal="left" vertical="center"/>
    </xf>
    <xf numFmtId="0" fontId="24" fillId="2" borderId="0" xfId="0" applyFont="1" applyFill="1"/>
    <xf numFmtId="0" fontId="24" fillId="2" borderId="0" xfId="0" applyFont="1" applyFill="1" applyBorder="1"/>
    <xf numFmtId="0" fontId="24" fillId="2" borderId="3" xfId="0" applyFont="1" applyFill="1" applyBorder="1"/>
    <xf numFmtId="0" fontId="24" fillId="2" borderId="15" xfId="0" applyFont="1" applyFill="1" applyBorder="1"/>
    <xf numFmtId="0" fontId="24" fillId="0" borderId="0" xfId="0" applyFont="1" applyFill="1" applyBorder="1"/>
    <xf numFmtId="0" fontId="24" fillId="2" borderId="6" xfId="0" applyFont="1" applyFill="1" applyBorder="1"/>
    <xf numFmtId="164" fontId="24" fillId="2" borderId="18" xfId="0" applyNumberFormat="1" applyFont="1" applyFill="1" applyBorder="1"/>
    <xf numFmtId="0" fontId="23" fillId="2" borderId="0" xfId="0" applyFont="1" applyFill="1"/>
    <xf numFmtId="0" fontId="23" fillId="2" borderId="3" xfId="0" applyFont="1" applyFill="1" applyBorder="1"/>
    <xf numFmtId="0" fontId="23" fillId="2" borderId="4" xfId="0" applyFont="1" applyFill="1" applyBorder="1"/>
    <xf numFmtId="0" fontId="23" fillId="2" borderId="6" xfId="0" applyFont="1" applyFill="1" applyBorder="1"/>
    <xf numFmtId="0" fontId="23" fillId="2" borderId="0" xfId="0" applyFont="1" applyFill="1" applyBorder="1"/>
    <xf numFmtId="165" fontId="23" fillId="0" borderId="0" xfId="0" applyNumberFormat="1" applyFont="1" applyFill="1" applyBorder="1" applyAlignment="1" applyProtection="1">
      <alignment vertical="center"/>
    </xf>
    <xf numFmtId="0" fontId="23" fillId="0" borderId="0" xfId="0" applyFont="1" applyFill="1"/>
    <xf numFmtId="2" fontId="23" fillId="2" borderId="0" xfId="0" applyNumberFormat="1" applyFont="1" applyFill="1" applyBorder="1" applyAlignment="1" applyProtection="1">
      <alignment horizontal="right" vertical="center"/>
    </xf>
    <xf numFmtId="10" fontId="23" fillId="2" borderId="0" xfId="0" applyNumberFormat="1" applyFont="1" applyFill="1" applyBorder="1" applyAlignment="1" applyProtection="1">
      <alignment horizontal="left" vertical="center" indent="2"/>
    </xf>
    <xf numFmtId="0" fontId="23" fillId="0" borderId="0" xfId="0" applyNumberFormat="1" applyFont="1" applyFill="1" applyBorder="1" applyAlignment="1" applyProtection="1">
      <alignment horizontal="left" vertical="center" indent="2"/>
    </xf>
    <xf numFmtId="2" fontId="23" fillId="2" borderId="18" xfId="0" applyNumberFormat="1" applyFont="1" applyFill="1" applyBorder="1"/>
    <xf numFmtId="0" fontId="22" fillId="0" borderId="0" xfId="0" applyFont="1" applyFill="1"/>
    <xf numFmtId="1" fontId="23" fillId="2" borderId="0" xfId="0" applyNumberFormat="1" applyFont="1" applyFill="1" applyBorder="1" applyAlignment="1" applyProtection="1">
      <alignment horizontal="right" vertical="center"/>
    </xf>
    <xf numFmtId="0" fontId="21" fillId="0" borderId="0" xfId="0" applyFont="1" applyFill="1"/>
    <xf numFmtId="0" fontId="20" fillId="0" borderId="0" xfId="0" applyFont="1" applyFill="1"/>
    <xf numFmtId="0" fontId="19" fillId="2" borderId="0" xfId="0" applyFont="1" applyFill="1" applyBorder="1"/>
    <xf numFmtId="0" fontId="19" fillId="2" borderId="0" xfId="0" applyFont="1" applyFill="1"/>
    <xf numFmtId="0" fontId="19" fillId="2" borderId="3" xfId="0" applyFont="1" applyFill="1" applyBorder="1"/>
    <xf numFmtId="0" fontId="19" fillId="2" borderId="4" xfId="0" applyFont="1" applyFill="1" applyBorder="1"/>
    <xf numFmtId="0" fontId="19" fillId="2" borderId="6" xfId="0" applyFont="1" applyFill="1" applyBorder="1"/>
    <xf numFmtId="49" fontId="19" fillId="2" borderId="0" xfId="0" applyNumberFormat="1" applyFont="1" applyFill="1"/>
    <xf numFmtId="49" fontId="19" fillId="2" borderId="4" xfId="0" applyNumberFormat="1" applyFont="1" applyFill="1" applyBorder="1"/>
    <xf numFmtId="49" fontId="19" fillId="2" borderId="0" xfId="0" applyNumberFormat="1" applyFont="1" applyFill="1" applyBorder="1"/>
    <xf numFmtId="0" fontId="19" fillId="2" borderId="16" xfId="0" applyFont="1" applyFill="1" applyBorder="1"/>
    <xf numFmtId="0" fontId="33" fillId="2" borderId="0" xfId="0" applyFont="1" applyFill="1"/>
    <xf numFmtId="0" fontId="33" fillId="2" borderId="3" xfId="0" applyFont="1" applyFill="1" applyBorder="1"/>
    <xf numFmtId="0" fontId="33" fillId="2" borderId="4" xfId="0" applyFont="1" applyFill="1" applyBorder="1"/>
    <xf numFmtId="0" fontId="33" fillId="2" borderId="15" xfId="0" applyFont="1" applyFill="1" applyBorder="1"/>
    <xf numFmtId="0" fontId="34" fillId="2" borderId="0" xfId="0" applyFont="1" applyFill="1"/>
    <xf numFmtId="0" fontId="33" fillId="2" borderId="9" xfId="0" applyFont="1" applyFill="1" applyBorder="1"/>
    <xf numFmtId="0" fontId="33" fillId="2" borderId="6" xfId="0" applyFont="1" applyFill="1" applyBorder="1"/>
    <xf numFmtId="0" fontId="33" fillId="2" borderId="0" xfId="0" applyFont="1" applyFill="1" applyBorder="1"/>
    <xf numFmtId="0" fontId="34" fillId="2" borderId="9" xfId="0" applyFont="1" applyFill="1" applyBorder="1"/>
    <xf numFmtId="0" fontId="28" fillId="2" borderId="17" xfId="0" applyFont="1" applyFill="1" applyBorder="1"/>
    <xf numFmtId="0" fontId="18" fillId="2" borderId="2" xfId="0" applyFont="1" applyFill="1" applyBorder="1"/>
    <xf numFmtId="0" fontId="28" fillId="2" borderId="7" xfId="0" applyFont="1" applyFill="1" applyBorder="1"/>
    <xf numFmtId="0" fontId="18" fillId="2" borderId="0" xfId="0" applyFont="1" applyFill="1" applyBorder="1"/>
    <xf numFmtId="0" fontId="35" fillId="2" borderId="0" xfId="0" applyFont="1" applyFill="1" applyBorder="1"/>
    <xf numFmtId="0" fontId="18" fillId="2" borderId="18" xfId="0" applyFont="1" applyFill="1" applyBorder="1"/>
    <xf numFmtId="0" fontId="18" fillId="4" borderId="0" xfId="0" applyFont="1" applyFill="1" applyBorder="1"/>
    <xf numFmtId="0" fontId="18" fillId="5" borderId="0" xfId="0" applyFont="1" applyFill="1" applyBorder="1"/>
    <xf numFmtId="0" fontId="18" fillId="6" borderId="0" xfId="0" applyFont="1" applyFill="1" applyBorder="1"/>
    <xf numFmtId="0" fontId="18" fillId="7" borderId="0" xfId="0" applyFont="1" applyFill="1" applyBorder="1"/>
    <xf numFmtId="0" fontId="18" fillId="2" borderId="7" xfId="0" applyFont="1" applyFill="1" applyBorder="1"/>
    <xf numFmtId="0" fontId="18" fillId="8" borderId="0" xfId="0" applyFont="1" applyFill="1" applyBorder="1"/>
    <xf numFmtId="0" fontId="18" fillId="9" borderId="0" xfId="0" applyFont="1" applyFill="1" applyBorder="1"/>
    <xf numFmtId="0" fontId="18" fillId="10" borderId="0" xfId="0" applyFont="1" applyFill="1" applyBorder="1"/>
    <xf numFmtId="0" fontId="18" fillId="11" borderId="0" xfId="0" applyFont="1" applyFill="1" applyBorder="1"/>
    <xf numFmtId="0" fontId="28" fillId="2" borderId="9" xfId="0" applyNumberFormat="1" applyFont="1" applyFill="1" applyBorder="1" applyAlignment="1" applyProtection="1">
      <alignment vertical="center"/>
    </xf>
    <xf numFmtId="165" fontId="23" fillId="2" borderId="0" xfId="0" applyNumberFormat="1" applyFont="1" applyFill="1" applyBorder="1" applyAlignment="1" applyProtection="1">
      <alignment vertical="center"/>
    </xf>
    <xf numFmtId="0" fontId="28" fillId="2" borderId="19" xfId="0" applyFont="1" applyFill="1" applyBorder="1"/>
    <xf numFmtId="0" fontId="24" fillId="2" borderId="5" xfId="0" applyFont="1" applyFill="1" applyBorder="1"/>
    <xf numFmtId="0" fontId="29" fillId="2" borderId="0" xfId="0" applyFont="1" applyFill="1" applyBorder="1"/>
    <xf numFmtId="0" fontId="34" fillId="2" borderId="16" xfId="0" applyFont="1" applyFill="1" applyBorder="1"/>
    <xf numFmtId="0" fontId="33" fillId="2" borderId="19" xfId="0" applyFont="1" applyFill="1" applyBorder="1"/>
    <xf numFmtId="0" fontId="17" fillId="2" borderId="0" xfId="0" applyFont="1" applyFill="1" applyBorder="1"/>
    <xf numFmtId="0" fontId="16" fillId="2" borderId="0" xfId="0" applyFont="1" applyFill="1"/>
    <xf numFmtId="0" fontId="15" fillId="2" borderId="0" xfId="0" applyFont="1" applyFill="1" applyBorder="1"/>
    <xf numFmtId="17" fontId="19" fillId="2" borderId="0" xfId="0" applyNumberFormat="1" applyFont="1" applyFill="1" applyBorder="1" applyAlignment="1">
      <alignment horizontal="right"/>
    </xf>
    <xf numFmtId="0" fontId="14" fillId="0" borderId="0" xfId="0" applyNumberFormat="1" applyFont="1" applyFill="1" applyBorder="1" applyAlignment="1" applyProtection="1">
      <alignment horizontal="left" vertical="center" indent="2"/>
    </xf>
    <xf numFmtId="165" fontId="14" fillId="0" borderId="0" xfId="0" applyNumberFormat="1" applyFont="1" applyFill="1" applyBorder="1" applyAlignment="1" applyProtection="1">
      <alignment vertical="center"/>
    </xf>
    <xf numFmtId="166" fontId="24" fillId="2" borderId="18" xfId="0" applyNumberFormat="1" applyFont="1" applyFill="1" applyBorder="1"/>
    <xf numFmtId="0" fontId="13" fillId="2" borderId="0" xfId="0" applyFont="1" applyFill="1" applyBorder="1"/>
    <xf numFmtId="0" fontId="12" fillId="0" borderId="0" xfId="0" applyFont="1" applyFill="1"/>
    <xf numFmtId="0" fontId="11" fillId="0" borderId="0" xfId="0" applyFont="1" applyFill="1" applyBorder="1"/>
    <xf numFmtId="0" fontId="11" fillId="0" borderId="0" xfId="0" applyNumberFormat="1" applyFont="1" applyFill="1" applyBorder="1" applyAlignment="1" applyProtection="1">
      <alignment horizontal="left" vertical="center" indent="2"/>
    </xf>
    <xf numFmtId="0" fontId="11" fillId="2" borderId="18" xfId="0" applyFont="1" applyFill="1" applyBorder="1"/>
    <xf numFmtId="0" fontId="11" fillId="2" borderId="0" xfId="0" applyFont="1" applyFill="1"/>
    <xf numFmtId="0" fontId="11" fillId="2" borderId="6" xfId="0" applyFont="1" applyFill="1" applyBorder="1"/>
    <xf numFmtId="2" fontId="11" fillId="2" borderId="18" xfId="0" applyNumberFormat="1" applyFont="1" applyFill="1" applyBorder="1"/>
    <xf numFmtId="0" fontId="11" fillId="2" borderId="5" xfId="0" applyFont="1" applyFill="1" applyBorder="1"/>
    <xf numFmtId="164" fontId="11" fillId="2" borderId="18" xfId="0" applyNumberFormat="1" applyFont="1" applyFill="1" applyBorder="1"/>
    <xf numFmtId="0" fontId="11" fillId="2" borderId="0" xfId="0" applyFont="1" applyFill="1" applyBorder="1"/>
    <xf numFmtId="2" fontId="11" fillId="2" borderId="0" xfId="0" applyNumberFormat="1" applyFont="1" applyFill="1" applyBorder="1"/>
    <xf numFmtId="164" fontId="11" fillId="2" borderId="0" xfId="0" applyNumberFormat="1"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10" fontId="11" fillId="0" borderId="0" xfId="0" applyNumberFormat="1" applyFont="1" applyFill="1" applyBorder="1" applyAlignment="1" applyProtection="1">
      <alignment horizontal="left" vertical="center" indent="2"/>
    </xf>
    <xf numFmtId="165" fontId="11" fillId="0" borderId="0" xfId="0" applyNumberFormat="1" applyFont="1" applyFill="1" applyBorder="1" applyAlignment="1" applyProtection="1">
      <alignment vertical="center"/>
    </xf>
    <xf numFmtId="164" fontId="11" fillId="2" borderId="18" xfId="0" applyNumberFormat="1" applyFont="1" applyFill="1" applyBorder="1" applyAlignment="1" applyProtection="1">
      <alignment horizontal="right" vertical="center"/>
    </xf>
    <xf numFmtId="2" fontId="11" fillId="2" borderId="0" xfId="0" applyNumberFormat="1" applyFont="1" applyFill="1" applyBorder="1" applyAlignment="1" applyProtection="1">
      <alignment horizontal="right" vertical="center"/>
    </xf>
    <xf numFmtId="1" fontId="11" fillId="2" borderId="0" xfId="0" applyNumberFormat="1" applyFont="1" applyFill="1" applyBorder="1" applyAlignment="1" applyProtection="1">
      <alignment horizontal="right" vertical="center"/>
    </xf>
    <xf numFmtId="164" fontId="11" fillId="0" borderId="0" xfId="0" applyNumberFormat="1" applyFont="1" applyFill="1" applyBorder="1" applyAlignment="1" applyProtection="1">
      <alignment horizontal="left" vertical="center" indent="2"/>
    </xf>
    <xf numFmtId="0" fontId="11" fillId="0" borderId="0" xfId="0" applyNumberFormat="1" applyFont="1" applyFill="1" applyBorder="1" applyAlignment="1" applyProtection="1">
      <alignment horizontal="left" vertical="center"/>
    </xf>
    <xf numFmtId="2" fontId="11" fillId="2" borderId="18" xfId="0" applyNumberFormat="1" applyFont="1" applyFill="1" applyBorder="1" applyAlignment="1" applyProtection="1">
      <alignment horizontal="right" vertical="center"/>
    </xf>
    <xf numFmtId="0" fontId="11" fillId="2" borderId="0" xfId="0" applyNumberFormat="1" applyFont="1" applyFill="1" applyBorder="1" applyAlignment="1" applyProtection="1">
      <alignment horizontal="left" vertical="center"/>
    </xf>
    <xf numFmtId="0" fontId="11" fillId="0" borderId="0" xfId="0" applyFont="1" applyFill="1" applyBorder="1" applyAlignment="1">
      <alignment vertical="top"/>
    </xf>
    <xf numFmtId="0" fontId="11" fillId="2" borderId="0" xfId="0" applyFont="1" applyFill="1" applyBorder="1" applyAlignment="1">
      <alignment vertical="top"/>
    </xf>
    <xf numFmtId="0" fontId="11" fillId="0" borderId="0" xfId="0" applyFont="1" applyFill="1"/>
    <xf numFmtId="167" fontId="11" fillId="2" borderId="18" xfId="0" applyNumberFormat="1" applyFont="1" applyFill="1" applyBorder="1"/>
    <xf numFmtId="166" fontId="24" fillId="2" borderId="6" xfId="0" applyNumberFormat="1" applyFont="1" applyFill="1" applyBorder="1"/>
    <xf numFmtId="166" fontId="11" fillId="0" borderId="0" xfId="0" applyNumberFormat="1" applyFont="1" applyFill="1" applyBorder="1"/>
    <xf numFmtId="166" fontId="29" fillId="0" borderId="0" xfId="0" applyNumberFormat="1" applyFont="1" applyFill="1" applyBorder="1"/>
    <xf numFmtId="166" fontId="24" fillId="0" borderId="0" xfId="0" applyNumberFormat="1" applyFont="1" applyFill="1" applyBorder="1"/>
    <xf numFmtId="166" fontId="24" fillId="2" borderId="5" xfId="0" applyNumberFormat="1" applyFont="1" applyFill="1" applyBorder="1"/>
    <xf numFmtId="0" fontId="10" fillId="2" borderId="0" xfId="0" applyFont="1" applyFill="1"/>
    <xf numFmtId="0" fontId="10" fillId="0" borderId="0" xfId="0" applyFont="1" applyFill="1" applyBorder="1"/>
    <xf numFmtId="166" fontId="10" fillId="2" borderId="6" xfId="0" applyNumberFormat="1" applyFont="1" applyFill="1" applyBorder="1"/>
    <xf numFmtId="166" fontId="10" fillId="0" borderId="0" xfId="0" applyNumberFormat="1" applyFont="1" applyFill="1" applyBorder="1"/>
    <xf numFmtId="166" fontId="10" fillId="2" borderId="5" xfId="0" applyNumberFormat="1" applyFont="1" applyFill="1" applyBorder="1"/>
    <xf numFmtId="0" fontId="9" fillId="0" borderId="0" xfId="0" applyFont="1" applyFill="1" applyBorder="1"/>
    <xf numFmtId="0" fontId="36" fillId="0" borderId="0" xfId="0" applyFont="1"/>
    <xf numFmtId="0" fontId="8" fillId="2" borderId="0" xfId="0" applyFont="1" applyFill="1"/>
    <xf numFmtId="0" fontId="33" fillId="2" borderId="0" xfId="0" quotePrefix="1" applyFont="1" applyFill="1"/>
    <xf numFmtId="0" fontId="8" fillId="2" borderId="0" xfId="0" applyFont="1" applyFill="1" applyBorder="1"/>
    <xf numFmtId="0" fontId="8" fillId="0" borderId="0" xfId="0" applyFont="1" applyFill="1"/>
    <xf numFmtId="166" fontId="11" fillId="2" borderId="18" xfId="0" applyNumberFormat="1" applyFont="1" applyFill="1" applyBorder="1" applyAlignment="1" applyProtection="1">
      <alignment horizontal="right" vertical="center"/>
    </xf>
    <xf numFmtId="0" fontId="8" fillId="5" borderId="0" xfId="0" applyFont="1" applyFill="1"/>
    <xf numFmtId="0" fontId="8" fillId="2" borderId="18" xfId="0" applyFont="1" applyFill="1" applyBorder="1"/>
    <xf numFmtId="166" fontId="8" fillId="2" borderId="18" xfId="0" applyNumberFormat="1" applyFont="1" applyFill="1" applyBorder="1"/>
    <xf numFmtId="2" fontId="11" fillId="2" borderId="20" xfId="0" applyNumberFormat="1" applyFont="1" applyFill="1" applyBorder="1" applyAlignment="1" applyProtection="1">
      <alignment horizontal="right" vertical="center"/>
    </xf>
    <xf numFmtId="0" fontId="8" fillId="0" borderId="0" xfId="0" applyFont="1" applyFill="1" applyBorder="1" applyAlignment="1">
      <alignment vertical="top"/>
    </xf>
    <xf numFmtId="0" fontId="34" fillId="2" borderId="0" xfId="0" applyFont="1" applyFill="1" applyBorder="1"/>
    <xf numFmtId="0" fontId="36" fillId="12" borderId="18" xfId="0" applyFont="1" applyFill="1" applyBorder="1"/>
    <xf numFmtId="2" fontId="11" fillId="0" borderId="18" xfId="0" applyNumberFormat="1" applyFont="1" applyFill="1" applyBorder="1"/>
    <xf numFmtId="0" fontId="36" fillId="12" borderId="3" xfId="0" applyFont="1" applyFill="1" applyBorder="1"/>
    <xf numFmtId="0" fontId="39" fillId="12" borderId="4" xfId="0" applyFont="1" applyFill="1" applyBorder="1"/>
    <xf numFmtId="0" fontId="36" fillId="12" borderId="15" xfId="0" applyFont="1" applyFill="1" applyBorder="1"/>
    <xf numFmtId="0" fontId="39" fillId="12" borderId="16" xfId="0" applyFont="1" applyFill="1" applyBorder="1"/>
    <xf numFmtId="0" fontId="39" fillId="12" borderId="9" xfId="0" applyFont="1" applyFill="1" applyBorder="1"/>
    <xf numFmtId="0" fontId="40" fillId="12" borderId="19" xfId="0" applyFont="1" applyFill="1" applyBorder="1"/>
    <xf numFmtId="0" fontId="39" fillId="12" borderId="6" xfId="0" applyFont="1" applyFill="1" applyBorder="1"/>
    <xf numFmtId="0" fontId="41" fillId="0" borderId="0" xfId="0" applyFont="1"/>
    <xf numFmtId="0" fontId="40" fillId="12" borderId="5" xfId="0" applyFont="1" applyFill="1" applyBorder="1"/>
    <xf numFmtId="165" fontId="36" fillId="12" borderId="18" xfId="0" applyNumberFormat="1" applyFont="1" applyFill="1" applyBorder="1"/>
    <xf numFmtId="14" fontId="36" fillId="0" borderId="0" xfId="0" applyNumberFormat="1" applyFont="1"/>
    <xf numFmtId="0" fontId="42" fillId="12" borderId="10" xfId="0" applyFont="1" applyFill="1" applyBorder="1"/>
    <xf numFmtId="0" fontId="42" fillId="12" borderId="11" xfId="0" applyFont="1" applyFill="1" applyBorder="1"/>
    <xf numFmtId="0" fontId="42" fillId="12" borderId="12" xfId="0" applyFont="1" applyFill="1" applyBorder="1"/>
    <xf numFmtId="165" fontId="33" fillId="2" borderId="0" xfId="0" applyNumberFormat="1" applyFont="1" applyFill="1"/>
    <xf numFmtId="0" fontId="7" fillId="0" borderId="0" xfId="0" applyNumberFormat="1" applyFont="1" applyFill="1" applyBorder="1" applyAlignment="1" applyProtection="1">
      <alignment horizontal="left" vertical="center" indent="2"/>
    </xf>
    <xf numFmtId="0" fontId="7" fillId="0" borderId="0" xfId="0" applyFont="1" applyFill="1" applyBorder="1"/>
    <xf numFmtId="166" fontId="6" fillId="0" borderId="0" xfId="0" applyNumberFormat="1" applyFont="1" applyFill="1" applyBorder="1"/>
    <xf numFmtId="0" fontId="5" fillId="2" borderId="0" xfId="0" applyFont="1" applyFill="1"/>
    <xf numFmtId="0" fontId="5" fillId="2" borderId="0" xfId="0" applyFont="1" applyFill="1" applyBorder="1"/>
    <xf numFmtId="14" fontId="19" fillId="2" borderId="0" xfId="0" applyNumberFormat="1" applyFont="1" applyFill="1" applyBorder="1"/>
    <xf numFmtId="0" fontId="5" fillId="2" borderId="18" xfId="0" applyFont="1" applyFill="1" applyBorder="1"/>
    <xf numFmtId="166" fontId="5" fillId="2" borderId="18" xfId="0" applyNumberFormat="1" applyFont="1" applyFill="1" applyBorder="1"/>
    <xf numFmtId="0" fontId="5" fillId="0" borderId="0" xfId="0" applyFont="1" applyFill="1"/>
    <xf numFmtId="0" fontId="4" fillId="0" borderId="0" xfId="0" applyFont="1" applyFill="1" applyBorder="1"/>
    <xf numFmtId="0" fontId="4" fillId="0" borderId="0" xfId="0" applyFont="1" applyFill="1" applyBorder="1" applyAlignment="1">
      <alignment horizontal="left" vertical="top"/>
    </xf>
    <xf numFmtId="0" fontId="4" fillId="0" borderId="0" xfId="0" applyNumberFormat="1" applyFont="1" applyFill="1" applyBorder="1" applyAlignment="1" applyProtection="1">
      <alignment horizontal="left" vertical="center" indent="2"/>
    </xf>
    <xf numFmtId="0" fontId="4" fillId="2" borderId="0" xfId="0" applyFont="1" applyFill="1"/>
    <xf numFmtId="0" fontId="4" fillId="2" borderId="0" xfId="0" applyFont="1" applyFill="1" applyBorder="1"/>
    <xf numFmtId="0" fontId="26" fillId="12" borderId="18" xfId="647" applyFill="1" applyBorder="1"/>
    <xf numFmtId="0" fontId="43" fillId="2" borderId="0" xfId="0" applyFont="1" applyFill="1"/>
    <xf numFmtId="0" fontId="44" fillId="2" borderId="0" xfId="0" applyFont="1" applyFill="1" applyBorder="1"/>
    <xf numFmtId="2" fontId="23" fillId="2" borderId="18" xfId="0" applyNumberFormat="1" applyFont="1" applyFill="1" applyBorder="1" applyAlignment="1" applyProtection="1">
      <alignment horizontal="right" vertical="center"/>
    </xf>
    <xf numFmtId="1" fontId="23" fillId="2" borderId="18" xfId="0" applyNumberFormat="1" applyFont="1" applyFill="1" applyBorder="1" applyAlignment="1" applyProtection="1">
      <alignment horizontal="right" vertical="center"/>
    </xf>
    <xf numFmtId="1" fontId="11" fillId="2" borderId="18" xfId="0" applyNumberFormat="1" applyFont="1" applyFill="1" applyBorder="1" applyAlignment="1" applyProtection="1">
      <alignment horizontal="right" vertical="center"/>
    </xf>
    <xf numFmtId="0" fontId="11" fillId="5" borderId="0" xfId="0" applyFont="1" applyFill="1" applyBorder="1"/>
    <xf numFmtId="0" fontId="33" fillId="2" borderId="0" xfId="0" applyFont="1" applyFill="1" applyAlignment="1">
      <alignment vertical="top"/>
    </xf>
    <xf numFmtId="0" fontId="45" fillId="2" borderId="0" xfId="0" applyFont="1" applyFill="1"/>
    <xf numFmtId="3" fontId="33" fillId="2" borderId="0" xfId="0" applyNumberFormat="1" applyFont="1" applyFill="1"/>
    <xf numFmtId="168" fontId="33" fillId="2" borderId="0" xfId="0" applyNumberFormat="1" applyFont="1" applyFill="1"/>
    <xf numFmtId="169" fontId="33" fillId="2" borderId="0" xfId="0" applyNumberFormat="1" applyFont="1" applyFill="1"/>
    <xf numFmtId="165" fontId="34" fillId="2" borderId="0" xfId="0" applyNumberFormat="1" applyFont="1" applyFill="1"/>
    <xf numFmtId="0" fontId="3" fillId="2" borderId="0" xfId="0" applyFont="1" applyFill="1" applyBorder="1"/>
    <xf numFmtId="2" fontId="11" fillId="0" borderId="0" xfId="0" applyNumberFormat="1" applyFont="1" applyFill="1" applyBorder="1"/>
    <xf numFmtId="164" fontId="11" fillId="2" borderId="0" xfId="0" applyNumberFormat="1" applyFont="1" applyFill="1" applyBorder="1" applyAlignment="1" applyProtection="1">
      <alignment horizontal="right" vertical="center"/>
    </xf>
    <xf numFmtId="166" fontId="11" fillId="2" borderId="0" xfId="0" applyNumberFormat="1" applyFont="1" applyFill="1" applyBorder="1" applyAlignment="1" applyProtection="1">
      <alignment horizontal="right" vertical="center"/>
    </xf>
    <xf numFmtId="2" fontId="23" fillId="2" borderId="0" xfId="0" applyNumberFormat="1" applyFont="1" applyFill="1" applyBorder="1"/>
    <xf numFmtId="2" fontId="33" fillId="2" borderId="0" xfId="0" applyNumberFormat="1" applyFont="1" applyFill="1" applyBorder="1"/>
    <xf numFmtId="170" fontId="33" fillId="2" borderId="0" xfId="0" applyNumberFormat="1" applyFont="1" applyFill="1"/>
    <xf numFmtId="171" fontId="33" fillId="2" borderId="0" xfId="0" applyNumberFormat="1" applyFont="1" applyFill="1"/>
    <xf numFmtId="8" fontId="33" fillId="2" borderId="0" xfId="0" applyNumberFormat="1" applyFont="1" applyFill="1"/>
    <xf numFmtId="166" fontId="2" fillId="0" borderId="0" xfId="0" applyNumberFormat="1" applyFont="1" applyFill="1" applyBorder="1"/>
    <xf numFmtId="172" fontId="33" fillId="2" borderId="0" xfId="0" applyNumberFormat="1" applyFont="1" applyFill="1"/>
    <xf numFmtId="0" fontId="36" fillId="12" borderId="7" xfId="0" applyFont="1" applyFill="1" applyBorder="1" applyAlignment="1">
      <alignment horizontal="left" vertical="top" wrapText="1"/>
    </xf>
    <xf numFmtId="0" fontId="36" fillId="12" borderId="0" xfId="0" applyFont="1" applyFill="1" applyBorder="1" applyAlignment="1">
      <alignment horizontal="left" vertical="top" wrapText="1"/>
    </xf>
    <xf numFmtId="0" fontId="1" fillId="2" borderId="0" xfId="0" applyFont="1" applyFill="1" applyBorder="1"/>
  </cellXfs>
  <cellStyles count="64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cellStyle name="Normal" xfId="0" builtinId="0"/>
    <cellStyle name="Normal 2" xfId="274" xr:uid="{00000000-0005-0000-0000-00008602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oneCellAnchor>
    <xdr:from>
      <xdr:col>2</xdr:col>
      <xdr:colOff>241300</xdr:colOff>
      <xdr:row>5</xdr:row>
      <xdr:rowOff>165100</xdr:rowOff>
    </xdr:from>
    <xdr:ext cx="4584700" cy="1511300"/>
    <xdr:sp macro="" textlink="">
      <xdr:nvSpPr>
        <xdr:cNvPr id="5" name="TextBox 4">
          <a:extLst>
            <a:ext uri="{FF2B5EF4-FFF2-40B4-BE49-F238E27FC236}">
              <a16:creationId xmlns:a16="http://schemas.microsoft.com/office/drawing/2014/main" id="{00000000-0008-0000-0400-000005000000}"/>
            </a:ext>
          </a:extLst>
        </xdr:cNvPr>
        <xdr:cNvSpPr txBox="1"/>
      </xdr:nvSpPr>
      <xdr:spPr>
        <a:xfrm>
          <a:off x="774700" y="1193800"/>
          <a:ext cx="4584700" cy="15113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This analysis pertains to the transport of compressed</a:t>
          </a:r>
          <a:r>
            <a:rPr lang="en-US" sz="1100" baseline="0"/>
            <a:t> hydrogen in trucks. Hydrogen first goes to a Compressed Gas H2 Terminal where it is compressed and loaded onto a truck.</a:t>
          </a:r>
        </a:p>
        <a:p>
          <a:endParaRPr lang="en-US" sz="1100" baseline="0"/>
        </a:p>
        <a:p>
          <a:r>
            <a:rPr lang="en-US" sz="1100" baseline="0"/>
            <a:t>Storage is not taken into account.</a:t>
          </a:r>
        </a:p>
        <a:p>
          <a:r>
            <a:rPr lang="en-US" sz="1100" baseline="0"/>
            <a:t>Energy costs (e.g. for compression) are not taken into account. Just like natural gas distribution, the energy used for distribution of hydrogen will end up in the energy_sector_own_use.</a:t>
          </a:r>
          <a:endParaRPr lang="en-US" sz="1100"/>
        </a:p>
      </xdr:txBody>
    </xdr:sp>
    <xdr:clientData/>
  </xdr:oneCellAnchor>
  <xdr:twoCellAnchor editAs="oneCell">
    <xdr:from>
      <xdr:col>8</xdr:col>
      <xdr:colOff>0</xdr:colOff>
      <xdr:row>136</xdr:row>
      <xdr:rowOff>101600</xdr:rowOff>
    </xdr:from>
    <xdr:to>
      <xdr:col>14</xdr:col>
      <xdr:colOff>584200</xdr:colOff>
      <xdr:row>194</xdr:row>
      <xdr:rowOff>50800</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a:stretch>
          <a:fillRect/>
        </a:stretch>
      </xdr:blipFill>
      <xdr:spPr>
        <a:xfrm>
          <a:off x="6337300" y="34582100"/>
          <a:ext cx="8382000" cy="10998200"/>
        </a:xfrm>
        <a:prstGeom prst="rect">
          <a:avLst/>
        </a:prstGeom>
      </xdr:spPr>
    </xdr:pic>
    <xdr:clientData/>
  </xdr:twoCellAnchor>
  <xdr:twoCellAnchor editAs="oneCell">
    <xdr:from>
      <xdr:col>9</xdr:col>
      <xdr:colOff>482600</xdr:colOff>
      <xdr:row>13</xdr:row>
      <xdr:rowOff>101600</xdr:rowOff>
    </xdr:from>
    <xdr:to>
      <xdr:col>17</xdr:col>
      <xdr:colOff>1689100</xdr:colOff>
      <xdr:row>40</xdr:row>
      <xdr:rowOff>0</xdr:rowOff>
    </xdr:to>
    <xdr:pic>
      <xdr:nvPicPr>
        <xdr:cNvPr id="6" name="Picture 5">
          <a:extLst>
            <a:ext uri="{FF2B5EF4-FFF2-40B4-BE49-F238E27FC236}">
              <a16:creationId xmlns:a16="http://schemas.microsoft.com/office/drawing/2014/main" id="{7650A050-96B6-E042-93B9-2659A1ED3FED}"/>
            </a:ext>
          </a:extLst>
        </xdr:cNvPr>
        <xdr:cNvPicPr>
          <a:picLocks noChangeAspect="1"/>
        </xdr:cNvPicPr>
      </xdr:nvPicPr>
      <xdr:blipFill>
        <a:blip xmlns:r="http://schemas.openxmlformats.org/officeDocument/2006/relationships" r:embed="rId2"/>
        <a:stretch>
          <a:fillRect/>
        </a:stretch>
      </xdr:blipFill>
      <xdr:spPr>
        <a:xfrm>
          <a:off x="9702800" y="2921000"/>
          <a:ext cx="9055100" cy="5384800"/>
        </a:xfrm>
        <a:prstGeom prst="rect">
          <a:avLst/>
        </a:prstGeom>
      </xdr:spPr>
    </xdr:pic>
    <xdr:clientData/>
  </xdr:twoCellAnchor>
  <xdr:twoCellAnchor editAs="oneCell">
    <xdr:from>
      <xdr:col>17</xdr:col>
      <xdr:colOff>1655232</xdr:colOff>
      <xdr:row>14</xdr:row>
      <xdr:rowOff>25400</xdr:rowOff>
    </xdr:from>
    <xdr:to>
      <xdr:col>30</xdr:col>
      <xdr:colOff>740832</xdr:colOff>
      <xdr:row>40</xdr:row>
      <xdr:rowOff>177800</xdr:rowOff>
    </xdr:to>
    <xdr:pic>
      <xdr:nvPicPr>
        <xdr:cNvPr id="7" name="Picture 6">
          <a:extLst>
            <a:ext uri="{FF2B5EF4-FFF2-40B4-BE49-F238E27FC236}">
              <a16:creationId xmlns:a16="http://schemas.microsoft.com/office/drawing/2014/main" id="{210DAAEC-EEC0-4145-B53E-EEF52E09E2A5}"/>
            </a:ext>
          </a:extLst>
        </xdr:cNvPr>
        <xdr:cNvPicPr>
          <a:picLocks noChangeAspect="1"/>
        </xdr:cNvPicPr>
      </xdr:nvPicPr>
      <xdr:blipFill>
        <a:blip xmlns:r="http://schemas.openxmlformats.org/officeDocument/2006/relationships" r:embed="rId3"/>
        <a:stretch>
          <a:fillRect/>
        </a:stretch>
      </xdr:blipFill>
      <xdr:spPr>
        <a:xfrm>
          <a:off x="18724032" y="3048000"/>
          <a:ext cx="13068300" cy="5435600"/>
        </a:xfrm>
        <a:prstGeom prst="rect">
          <a:avLst/>
        </a:prstGeom>
      </xdr:spPr>
    </xdr:pic>
    <xdr:clientData/>
  </xdr:twoCellAnchor>
  <xdr:twoCellAnchor editAs="oneCell">
    <xdr:from>
      <xdr:col>9</xdr:col>
      <xdr:colOff>63500</xdr:colOff>
      <xdr:row>94</xdr:row>
      <xdr:rowOff>88900</xdr:rowOff>
    </xdr:from>
    <xdr:to>
      <xdr:col>15</xdr:col>
      <xdr:colOff>635000</xdr:colOff>
      <xdr:row>107</xdr:row>
      <xdr:rowOff>165100</xdr:rowOff>
    </xdr:to>
    <xdr:pic>
      <xdr:nvPicPr>
        <xdr:cNvPr id="14" name="Picture 13">
          <a:extLst>
            <a:ext uri="{FF2B5EF4-FFF2-40B4-BE49-F238E27FC236}">
              <a16:creationId xmlns:a16="http://schemas.microsoft.com/office/drawing/2014/main" id="{FDC28516-5D16-F245-889B-739E0FA2A4EE}"/>
            </a:ext>
          </a:extLst>
        </xdr:cNvPr>
        <xdr:cNvPicPr>
          <a:picLocks noChangeAspect="1"/>
        </xdr:cNvPicPr>
      </xdr:nvPicPr>
      <xdr:blipFill>
        <a:blip xmlns:r="http://schemas.openxmlformats.org/officeDocument/2006/relationships" r:embed="rId4"/>
        <a:stretch>
          <a:fillRect/>
        </a:stretch>
      </xdr:blipFill>
      <xdr:spPr>
        <a:xfrm>
          <a:off x="9575800" y="11442700"/>
          <a:ext cx="6350000" cy="2717800"/>
        </a:xfrm>
        <a:prstGeom prst="rect">
          <a:avLst/>
        </a:prstGeom>
      </xdr:spPr>
    </xdr:pic>
    <xdr:clientData/>
  </xdr:twoCellAnchor>
  <xdr:twoCellAnchor editAs="oneCell">
    <xdr:from>
      <xdr:col>15</xdr:col>
      <xdr:colOff>850900</xdr:colOff>
      <xdr:row>89</xdr:row>
      <xdr:rowOff>0</xdr:rowOff>
    </xdr:from>
    <xdr:to>
      <xdr:col>19</xdr:col>
      <xdr:colOff>736600</xdr:colOff>
      <xdr:row>134</xdr:row>
      <xdr:rowOff>101600</xdr:rowOff>
    </xdr:to>
    <xdr:pic>
      <xdr:nvPicPr>
        <xdr:cNvPr id="19" name="Picture 18">
          <a:extLst>
            <a:ext uri="{FF2B5EF4-FFF2-40B4-BE49-F238E27FC236}">
              <a16:creationId xmlns:a16="http://schemas.microsoft.com/office/drawing/2014/main" id="{6C2AB6A1-95CC-7945-BE61-F0E56EB7C6E6}"/>
            </a:ext>
          </a:extLst>
        </xdr:cNvPr>
        <xdr:cNvPicPr>
          <a:picLocks noChangeAspect="1"/>
        </xdr:cNvPicPr>
      </xdr:nvPicPr>
      <xdr:blipFill>
        <a:blip xmlns:r="http://schemas.openxmlformats.org/officeDocument/2006/relationships" r:embed="rId5"/>
        <a:stretch>
          <a:fillRect/>
        </a:stretch>
      </xdr:blipFill>
      <xdr:spPr>
        <a:xfrm>
          <a:off x="16687800" y="28498800"/>
          <a:ext cx="6997700" cy="9245600"/>
        </a:xfrm>
        <a:prstGeom prst="rect">
          <a:avLst/>
        </a:prstGeom>
      </xdr:spPr>
    </xdr:pic>
    <xdr:clientData/>
  </xdr:twoCellAnchor>
  <xdr:twoCellAnchor editAs="oneCell">
    <xdr:from>
      <xdr:col>9</xdr:col>
      <xdr:colOff>546100</xdr:colOff>
      <xdr:row>44</xdr:row>
      <xdr:rowOff>152400</xdr:rowOff>
    </xdr:from>
    <xdr:to>
      <xdr:col>17</xdr:col>
      <xdr:colOff>609600</xdr:colOff>
      <xdr:row>82</xdr:row>
      <xdr:rowOff>152400</xdr:rowOff>
    </xdr:to>
    <xdr:pic>
      <xdr:nvPicPr>
        <xdr:cNvPr id="2" name="Picture 1">
          <a:extLst>
            <a:ext uri="{FF2B5EF4-FFF2-40B4-BE49-F238E27FC236}">
              <a16:creationId xmlns:a16="http://schemas.microsoft.com/office/drawing/2014/main" id="{8FF9B55F-D0F6-B14A-962E-0AF8C8E1A025}"/>
            </a:ext>
          </a:extLst>
        </xdr:cNvPr>
        <xdr:cNvPicPr>
          <a:picLocks noChangeAspect="1"/>
        </xdr:cNvPicPr>
      </xdr:nvPicPr>
      <xdr:blipFill>
        <a:blip xmlns:r="http://schemas.openxmlformats.org/officeDocument/2006/relationships" r:embed="rId6"/>
        <a:stretch>
          <a:fillRect/>
        </a:stretch>
      </xdr:blipFill>
      <xdr:spPr>
        <a:xfrm>
          <a:off x="10604500" y="9271000"/>
          <a:ext cx="7912100" cy="7721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6640625" defaultRowHeight="16"/>
  <cols>
    <col min="1" max="1" width="3.5" style="31" customWidth="1"/>
    <col min="2" max="2" width="11.5" style="22" customWidth="1"/>
    <col min="3" max="3" width="40.3320312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142</v>
      </c>
    </row>
    <row r="5" spans="1:3">
      <c r="A5" s="1"/>
      <c r="B5" s="4" t="s">
        <v>42</v>
      </c>
      <c r="C5" s="5" t="s">
        <v>122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4"/>
  <sheetViews>
    <sheetView workbookViewId="0">
      <selection activeCell="E17" sqref="E17"/>
    </sheetView>
  </sheetViews>
  <sheetFormatPr baseColWidth="10" defaultColWidth="10.6640625" defaultRowHeight="16"/>
  <cols>
    <col min="1" max="2" width="3.5" style="35" customWidth="1"/>
    <col min="3" max="3" width="57.6640625" style="35" customWidth="1"/>
    <col min="4" max="4" width="9.5" style="35" customWidth="1"/>
    <col min="5" max="5" width="15.5" style="35" customWidth="1"/>
    <col min="6" max="6" width="4.5" style="35" customWidth="1"/>
    <col min="7" max="7" width="34" style="35" customWidth="1"/>
    <col min="8" max="8" width="10" style="35" customWidth="1"/>
    <col min="9" max="9" width="42.5" style="35" customWidth="1"/>
    <col min="10" max="10" width="5.5" style="35" customWidth="1"/>
    <col min="11" max="16384" width="10.6640625" style="35"/>
  </cols>
  <sheetData>
    <row r="1" spans="1:11">
      <c r="D1" s="36"/>
    </row>
    <row r="2" spans="1:11" ht="16" customHeight="1">
      <c r="B2" s="211" t="s">
        <v>120</v>
      </c>
      <c r="C2" s="212"/>
      <c r="D2" s="212"/>
      <c r="E2" s="212"/>
      <c r="F2" s="212"/>
      <c r="G2" s="212"/>
    </row>
    <row r="3" spans="1:11">
      <c r="B3" s="211"/>
      <c r="C3" s="212"/>
      <c r="D3" s="212"/>
      <c r="E3" s="212"/>
      <c r="F3" s="212"/>
      <c r="G3" s="212"/>
    </row>
    <row r="4" spans="1:11">
      <c r="B4" s="211"/>
      <c r="C4" s="212"/>
      <c r="D4" s="212"/>
      <c r="E4" s="212"/>
      <c r="F4" s="212"/>
      <c r="G4" s="212"/>
    </row>
    <row r="5" spans="1:11">
      <c r="B5" s="211"/>
      <c r="C5" s="212"/>
      <c r="D5" s="212"/>
      <c r="E5" s="212"/>
      <c r="F5" s="212"/>
      <c r="G5" s="212"/>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2"/>
    </row>
    <row r="10" spans="1:11" s="26" customFormat="1">
      <c r="B10" s="25"/>
      <c r="C10" s="13"/>
      <c r="D10" s="33"/>
      <c r="E10" s="13"/>
      <c r="F10" s="13"/>
      <c r="G10" s="13"/>
      <c r="H10" s="13"/>
      <c r="I10" s="13"/>
      <c r="J10" s="14"/>
    </row>
    <row r="11" spans="1:11" s="26" customFormat="1" ht="17" thickBot="1">
      <c r="B11" s="25"/>
      <c r="C11" s="13" t="s">
        <v>45</v>
      </c>
      <c r="D11" s="33"/>
      <c r="E11" s="13"/>
      <c r="F11" s="13"/>
      <c r="G11" s="13"/>
      <c r="H11" s="13"/>
      <c r="I11" s="13"/>
      <c r="J11" s="14"/>
    </row>
    <row r="12" spans="1:11" ht="17" thickBot="1">
      <c r="A12" s="26"/>
      <c r="B12" s="25"/>
      <c r="C12" s="182" t="s">
        <v>121</v>
      </c>
      <c r="D12" s="21" t="s">
        <v>2</v>
      </c>
      <c r="E12" s="103">
        <f>'Research data'!H7</f>
        <v>0.99</v>
      </c>
      <c r="F12" s="39"/>
      <c r="G12" s="106" t="s">
        <v>49</v>
      </c>
      <c r="H12" s="32"/>
      <c r="I12" s="179"/>
      <c r="J12" s="14"/>
      <c r="K12" s="26"/>
    </row>
    <row r="13" spans="1:11" ht="17" thickBot="1">
      <c r="A13" s="109"/>
      <c r="B13" s="110"/>
      <c r="C13" s="174" t="s">
        <v>108</v>
      </c>
      <c r="D13" s="23" t="s">
        <v>59</v>
      </c>
      <c r="E13" s="103">
        <f>'Research data'!H8</f>
        <v>1500</v>
      </c>
      <c r="F13" s="106"/>
      <c r="G13" s="174" t="s">
        <v>109</v>
      </c>
      <c r="H13" s="106"/>
      <c r="I13" s="179"/>
      <c r="J13" s="112"/>
      <c r="K13" s="26"/>
    </row>
    <row r="14" spans="1:11" ht="17" thickBot="1">
      <c r="A14" s="109"/>
      <c r="B14" s="110"/>
      <c r="C14" s="106" t="s">
        <v>62</v>
      </c>
      <c r="D14" s="23" t="s">
        <v>2</v>
      </c>
      <c r="E14" s="113">
        <v>0</v>
      </c>
      <c r="F14" s="106"/>
      <c r="G14" s="106"/>
      <c r="H14" s="106"/>
      <c r="I14" s="179" t="s">
        <v>104</v>
      </c>
      <c r="J14" s="112"/>
      <c r="K14" s="36"/>
    </row>
    <row r="15" spans="1:11" ht="17" thickBot="1">
      <c r="B15" s="110"/>
      <c r="C15" s="106" t="s">
        <v>61</v>
      </c>
      <c r="D15" s="23" t="s">
        <v>2</v>
      </c>
      <c r="E15" s="103">
        <f>'Research data'!H9</f>
        <v>1</v>
      </c>
      <c r="F15" s="106"/>
      <c r="G15" s="106"/>
      <c r="H15" s="106"/>
      <c r="I15" s="151" t="s">
        <v>104</v>
      </c>
      <c r="J15" s="112"/>
      <c r="K15" s="36"/>
    </row>
    <row r="16" spans="1:11" ht="17" thickBot="1">
      <c r="B16" s="110"/>
      <c r="C16" s="143" t="s">
        <v>92</v>
      </c>
      <c r="D16" s="23"/>
      <c r="E16" s="103">
        <f>'Research data'!H10</f>
        <v>8760</v>
      </c>
      <c r="F16" s="106"/>
      <c r="G16" s="143" t="s">
        <v>91</v>
      </c>
      <c r="H16" s="106"/>
      <c r="I16" s="179" t="s">
        <v>115</v>
      </c>
      <c r="J16" s="112"/>
    </row>
    <row r="17" spans="1:11">
      <c r="B17" s="40"/>
      <c r="D17" s="36"/>
      <c r="E17" s="36"/>
      <c r="F17" s="36"/>
      <c r="G17" s="36"/>
      <c r="H17" s="36"/>
      <c r="I17" s="36"/>
      <c r="J17" s="93"/>
    </row>
    <row r="18" spans="1:11" ht="17" thickBot="1">
      <c r="B18" s="40"/>
      <c r="C18" s="13" t="s">
        <v>44</v>
      </c>
      <c r="D18" s="36"/>
      <c r="E18" s="36"/>
      <c r="F18" s="36"/>
      <c r="G18" s="36"/>
      <c r="H18" s="36"/>
      <c r="I18" s="36"/>
      <c r="J18" s="93"/>
    </row>
    <row r="19" spans="1:11" ht="17" thickBot="1">
      <c r="B19" s="40"/>
      <c r="C19" s="39" t="s">
        <v>22</v>
      </c>
      <c r="D19" s="23" t="s">
        <v>20</v>
      </c>
      <c r="E19" s="41">
        <f>'Research data'!H18</f>
        <v>161000000</v>
      </c>
      <c r="F19" s="39"/>
      <c r="G19" s="39" t="s">
        <v>6</v>
      </c>
      <c r="H19" s="39"/>
      <c r="I19" s="179"/>
      <c r="J19" s="93"/>
    </row>
    <row r="20" spans="1:11" ht="17" thickBot="1">
      <c r="B20" s="40"/>
      <c r="C20" s="39" t="s">
        <v>23</v>
      </c>
      <c r="D20" s="23" t="s">
        <v>51</v>
      </c>
      <c r="E20" s="41">
        <f>'Research data'!H19</f>
        <v>40500000</v>
      </c>
      <c r="F20" s="39"/>
      <c r="G20" s="39" t="s">
        <v>25</v>
      </c>
      <c r="H20" s="39"/>
      <c r="I20" s="179"/>
      <c r="J20" s="93"/>
    </row>
    <row r="21" spans="1:11" ht="15" customHeight="1" thickBot="1">
      <c r="B21" s="133"/>
      <c r="C21" s="175" t="s">
        <v>110</v>
      </c>
      <c r="D21" s="135" t="s">
        <v>89</v>
      </c>
      <c r="E21" s="103">
        <f>'Research data'!H21</f>
        <v>0</v>
      </c>
      <c r="F21" s="136"/>
      <c r="G21" s="134" t="s">
        <v>90</v>
      </c>
      <c r="H21" s="136"/>
      <c r="I21" s="151" t="s">
        <v>107</v>
      </c>
      <c r="J21" s="137"/>
    </row>
    <row r="22" spans="1:11" ht="17" thickBot="1">
      <c r="A22" s="138"/>
      <c r="B22" s="140"/>
      <c r="C22" s="141" t="s">
        <v>93</v>
      </c>
      <c r="D22" s="135"/>
      <c r="E22" s="103">
        <f>'Research data'!H22</f>
        <v>0</v>
      </c>
      <c r="F22" s="141"/>
      <c r="G22" s="141" t="s">
        <v>94</v>
      </c>
      <c r="H22" s="141"/>
      <c r="I22" s="152" t="s">
        <v>7</v>
      </c>
      <c r="J22" s="142"/>
    </row>
    <row r="23" spans="1:11" ht="17" thickBot="1">
      <c r="A23" s="138"/>
      <c r="B23" s="140"/>
      <c r="C23" s="141" t="s">
        <v>95</v>
      </c>
      <c r="D23" s="135"/>
      <c r="E23" s="103">
        <f>'Research data'!H23</f>
        <v>0</v>
      </c>
      <c r="F23" s="141"/>
      <c r="G23" s="141" t="s">
        <v>96</v>
      </c>
      <c r="H23" s="141"/>
      <c r="I23" s="180"/>
      <c r="J23" s="142"/>
      <c r="K23" s="138"/>
    </row>
    <row r="24" spans="1:11" ht="17" thickBot="1">
      <c r="A24" s="138"/>
      <c r="B24" s="140"/>
      <c r="C24" s="175" t="s">
        <v>111</v>
      </c>
      <c r="D24" s="135"/>
      <c r="E24" s="103">
        <f>'Research data'!H24</f>
        <v>0</v>
      </c>
      <c r="F24" s="141"/>
      <c r="G24" s="141" t="s">
        <v>97</v>
      </c>
      <c r="H24" s="141"/>
      <c r="I24" s="156" t="s">
        <v>104</v>
      </c>
      <c r="J24" s="142"/>
      <c r="K24" s="138"/>
    </row>
    <row r="25" spans="1:11" ht="17" thickBot="1">
      <c r="A25" s="138"/>
      <c r="B25" s="140"/>
      <c r="C25" s="141" t="s">
        <v>98</v>
      </c>
      <c r="D25" s="135"/>
      <c r="E25" s="103">
        <f>'Research data'!H25</f>
        <v>0</v>
      </c>
      <c r="F25" s="141"/>
      <c r="G25" s="139" t="s">
        <v>99</v>
      </c>
      <c r="H25" s="141"/>
      <c r="I25" s="152" t="s">
        <v>7</v>
      </c>
      <c r="J25" s="142"/>
      <c r="K25" s="138"/>
    </row>
    <row r="26" spans="1:11" ht="17" thickBot="1">
      <c r="A26" s="109"/>
      <c r="B26" s="110"/>
      <c r="C26" s="106" t="s">
        <v>67</v>
      </c>
      <c r="D26" s="23" t="s">
        <v>68</v>
      </c>
      <c r="E26" s="113">
        <v>0.1</v>
      </c>
      <c r="F26" s="106"/>
      <c r="G26" s="106" t="s">
        <v>69</v>
      </c>
      <c r="H26" s="106"/>
      <c r="I26" s="151" t="s">
        <v>104</v>
      </c>
      <c r="J26" s="112"/>
      <c r="K26" s="138"/>
    </row>
    <row r="27" spans="1:11" ht="17" thickBot="1">
      <c r="A27" s="109"/>
      <c r="B27" s="110"/>
      <c r="C27" s="106" t="s">
        <v>70</v>
      </c>
      <c r="D27" s="23" t="s">
        <v>71</v>
      </c>
      <c r="E27" s="113">
        <v>0</v>
      </c>
      <c r="F27" s="106"/>
      <c r="G27" s="106"/>
      <c r="H27" s="106"/>
      <c r="I27" s="151" t="s">
        <v>7</v>
      </c>
      <c r="J27" s="112"/>
    </row>
    <row r="28" spans="1:11">
      <c r="A28" s="109"/>
      <c r="B28" s="110"/>
      <c r="C28" s="106"/>
      <c r="D28" s="23"/>
      <c r="E28" s="116"/>
      <c r="F28" s="106"/>
      <c r="G28" s="106"/>
      <c r="H28" s="106"/>
      <c r="I28" s="114"/>
      <c r="J28" s="112"/>
    </row>
    <row r="29" spans="1:11" ht="17" thickBot="1">
      <c r="A29" s="109"/>
      <c r="B29" s="110"/>
      <c r="C29" s="13" t="s">
        <v>5</v>
      </c>
      <c r="D29" s="94"/>
      <c r="E29" s="116"/>
      <c r="F29" s="114"/>
      <c r="H29" s="114"/>
      <c r="I29" s="114"/>
      <c r="J29" s="112"/>
    </row>
    <row r="30" spans="1:11" ht="17" thickBot="1">
      <c r="A30" s="109"/>
      <c r="B30" s="110"/>
      <c r="C30" s="106" t="s">
        <v>24</v>
      </c>
      <c r="D30" s="23" t="s">
        <v>1</v>
      </c>
      <c r="E30" s="113">
        <f>'Research data'!H29</f>
        <v>30</v>
      </c>
      <c r="F30" s="106"/>
      <c r="G30" s="106" t="s">
        <v>76</v>
      </c>
      <c r="H30" s="106"/>
      <c r="I30" s="179" t="s">
        <v>119</v>
      </c>
      <c r="J30" s="112"/>
    </row>
    <row r="31" spans="1:11" ht="17" thickBot="1">
      <c r="A31" s="109"/>
      <c r="B31" s="110"/>
      <c r="C31" s="106" t="s">
        <v>74</v>
      </c>
      <c r="D31" s="23" t="s">
        <v>1</v>
      </c>
      <c r="E31" s="113">
        <f>'Research data'!H30</f>
        <v>0.5</v>
      </c>
      <c r="F31" s="106"/>
      <c r="G31" s="106" t="s">
        <v>75</v>
      </c>
      <c r="H31" s="106"/>
      <c r="I31" s="179" t="s">
        <v>104</v>
      </c>
      <c r="J31" s="112"/>
    </row>
    <row r="32" spans="1:11" ht="17" thickBot="1">
      <c r="A32" s="109"/>
      <c r="B32" s="110"/>
      <c r="C32" s="106" t="s">
        <v>72</v>
      </c>
      <c r="D32" s="23" t="s">
        <v>73</v>
      </c>
      <c r="E32" s="132">
        <f>'Research data'!H31</f>
        <v>0</v>
      </c>
      <c r="F32" s="106"/>
      <c r="G32" s="106" t="s">
        <v>82</v>
      </c>
      <c r="H32" s="106"/>
      <c r="I32" s="179" t="s">
        <v>104</v>
      </c>
      <c r="J32" s="112"/>
    </row>
    <row r="33" spans="1:10" ht="17" thickBot="1">
      <c r="A33" s="109"/>
      <c r="B33" s="110"/>
      <c r="C33" s="106" t="s">
        <v>21</v>
      </c>
      <c r="D33" s="23" t="s">
        <v>2</v>
      </c>
      <c r="E33" s="113">
        <v>0</v>
      </c>
      <c r="F33" s="106"/>
      <c r="G33" s="106"/>
      <c r="H33" s="106"/>
      <c r="I33" s="151" t="s">
        <v>7</v>
      </c>
      <c r="J33" s="112"/>
    </row>
    <row r="34" spans="1:10" ht="17" thickBot="1">
      <c r="A34" s="109"/>
      <c r="B34" s="117"/>
      <c r="C34" s="118"/>
      <c r="D34" s="118"/>
      <c r="E34" s="118"/>
      <c r="F34" s="118"/>
      <c r="G34" s="118"/>
      <c r="H34" s="118"/>
      <c r="I34" s="118"/>
      <c r="J34" s="119"/>
    </row>
    <row r="35" spans="1:10">
      <c r="A35" s="109"/>
      <c r="B35" s="109"/>
      <c r="C35" s="109"/>
      <c r="D35" s="109"/>
      <c r="E35" s="109"/>
      <c r="F35" s="109"/>
      <c r="G35" s="109"/>
      <c r="H35" s="109"/>
      <c r="I35" s="109"/>
      <c r="J35" s="109"/>
    </row>
    <row r="36" spans="1:10">
      <c r="A36" s="109"/>
      <c r="B36" s="109"/>
      <c r="C36" s="109"/>
      <c r="D36" s="109"/>
      <c r="E36" s="109"/>
      <c r="F36" s="109"/>
      <c r="G36" s="109"/>
      <c r="H36" s="109"/>
      <c r="I36" s="109"/>
      <c r="J36" s="109"/>
    </row>
    <row r="37" spans="1:10">
      <c r="A37" s="109"/>
      <c r="B37" s="109"/>
      <c r="C37" s="109"/>
      <c r="D37" s="109"/>
      <c r="E37" s="109"/>
      <c r="F37" s="109"/>
      <c r="G37" s="109"/>
      <c r="H37" s="109"/>
      <c r="I37" s="109"/>
      <c r="J37" s="109"/>
    </row>
    <row r="38" spans="1:10">
      <c r="A38" s="109"/>
      <c r="B38" s="109"/>
      <c r="E38" s="109"/>
      <c r="F38" s="109"/>
      <c r="G38" s="109"/>
      <c r="H38" s="109"/>
      <c r="I38" s="109"/>
      <c r="J38" s="109"/>
    </row>
    <row r="39" spans="1:10">
      <c r="A39" s="109"/>
      <c r="B39" s="109"/>
      <c r="C39" s="109"/>
      <c r="D39" s="109"/>
      <c r="E39" s="109"/>
      <c r="F39" s="109"/>
      <c r="G39" s="109"/>
      <c r="H39" s="109"/>
      <c r="I39" s="109"/>
      <c r="J39" s="109"/>
    </row>
    <row r="40" spans="1:10">
      <c r="A40" s="109"/>
      <c r="B40" s="109"/>
      <c r="C40" s="109"/>
      <c r="D40" s="109"/>
      <c r="E40" s="109"/>
      <c r="F40" s="109"/>
      <c r="G40" s="109"/>
      <c r="H40" s="109"/>
      <c r="I40" s="109"/>
      <c r="J40" s="109"/>
    </row>
    <row r="41" spans="1:10">
      <c r="A41" s="109"/>
      <c r="B41" s="109"/>
      <c r="C41" s="109"/>
      <c r="D41" s="109"/>
      <c r="E41" s="109"/>
      <c r="F41" s="109"/>
      <c r="G41" s="109"/>
      <c r="H41" s="109"/>
      <c r="I41" s="109"/>
      <c r="J41" s="109"/>
    </row>
    <row r="42" spans="1:10">
      <c r="A42" s="109"/>
      <c r="B42" s="109"/>
      <c r="C42" s="109"/>
      <c r="D42" s="109"/>
      <c r="E42" s="109"/>
      <c r="F42" s="109"/>
      <c r="G42" s="109"/>
      <c r="H42" s="109"/>
      <c r="I42" s="109"/>
      <c r="J42" s="109"/>
    </row>
    <row r="43" spans="1:10">
      <c r="A43" s="109"/>
    </row>
    <row r="44" spans="1:10">
      <c r="A44" s="109"/>
    </row>
  </sheetData>
  <mergeCells count="1">
    <mergeCell ref="B2:G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Q39"/>
  <sheetViews>
    <sheetView topLeftCell="A2" workbookViewId="0">
      <selection activeCell="N42" sqref="N42"/>
    </sheetView>
  </sheetViews>
  <sheetFormatPr baseColWidth="10" defaultColWidth="10.6640625" defaultRowHeight="16"/>
  <cols>
    <col min="1" max="1" width="3.5" style="42" customWidth="1"/>
    <col min="2" max="2" width="3" style="42" customWidth="1"/>
    <col min="3" max="3" width="46" style="42" customWidth="1"/>
    <col min="4" max="4" width="16.5" style="42" hidden="1" customWidth="1"/>
    <col min="5" max="5" width="13.83203125" style="42" hidden="1" customWidth="1"/>
    <col min="6" max="6" width="10" style="42" customWidth="1"/>
    <col min="7" max="7" width="3" style="42" customWidth="1"/>
    <col min="8" max="8" width="14.83203125" style="42" customWidth="1"/>
    <col min="9" max="9" width="2" style="42" customWidth="1"/>
    <col min="10" max="10" width="14.83203125" style="42" customWidth="1"/>
    <col min="11" max="11" width="16.5" style="42" customWidth="1"/>
    <col min="12" max="13" width="2.5" style="42" customWidth="1"/>
    <col min="14" max="14" width="23.5" style="42" customWidth="1"/>
    <col min="15" max="15" width="11" style="42" customWidth="1"/>
    <col min="16" max="16" width="2.5" style="42" customWidth="1"/>
    <col min="17" max="17" width="22.5" style="42" customWidth="1"/>
    <col min="18" max="16384" width="10.6640625" style="42"/>
  </cols>
  <sheetData>
    <row r="2" spans="1:17" ht="17" thickBot="1"/>
    <row r="3" spans="1:17">
      <c r="B3" s="43"/>
      <c r="C3" s="44"/>
      <c r="D3" s="44"/>
      <c r="E3" s="44"/>
      <c r="F3" s="44"/>
      <c r="G3" s="44"/>
      <c r="H3" s="44"/>
      <c r="I3" s="44"/>
      <c r="J3" s="44"/>
      <c r="K3" s="44"/>
      <c r="L3" s="44"/>
      <c r="M3" s="44"/>
      <c r="N3" s="44"/>
      <c r="O3" s="44"/>
      <c r="P3" s="44"/>
      <c r="Q3" s="44"/>
    </row>
    <row r="4" spans="1:17" s="26" customFormat="1">
      <c r="B4" s="25"/>
      <c r="C4" s="90" t="s">
        <v>19</v>
      </c>
      <c r="D4" s="9"/>
      <c r="E4" s="9"/>
      <c r="F4" s="90" t="s">
        <v>8</v>
      </c>
      <c r="G4" s="90"/>
      <c r="H4" s="90" t="s">
        <v>50</v>
      </c>
      <c r="I4" s="90"/>
      <c r="J4" s="90" t="s">
        <v>112</v>
      </c>
      <c r="K4" s="90" t="s">
        <v>168</v>
      </c>
      <c r="L4" s="90"/>
      <c r="M4" s="90"/>
      <c r="N4" s="90" t="s">
        <v>46</v>
      </c>
    </row>
    <row r="5" spans="1:17" ht="18" customHeight="1">
      <c r="B5" s="45"/>
      <c r="C5" s="50"/>
      <c r="D5" s="50"/>
      <c r="E5" s="50"/>
      <c r="F5" s="46"/>
      <c r="G5" s="46"/>
      <c r="H5" s="49"/>
      <c r="I5" s="49"/>
      <c r="J5" s="49"/>
      <c r="K5" s="49"/>
      <c r="L5" s="49"/>
      <c r="M5" s="49"/>
      <c r="N5" s="55"/>
    </row>
    <row r="6" spans="1:17" ht="18" customHeight="1" thickBot="1">
      <c r="B6" s="45"/>
      <c r="C6" s="12" t="s">
        <v>45</v>
      </c>
      <c r="D6" s="12"/>
      <c r="E6" s="12"/>
      <c r="F6" s="12"/>
      <c r="G6" s="34"/>
      <c r="H6" s="10"/>
      <c r="I6" s="10"/>
      <c r="J6" s="10"/>
      <c r="K6" s="10"/>
      <c r="L6" s="10"/>
      <c r="M6" s="10"/>
      <c r="N6" s="53"/>
    </row>
    <row r="7" spans="1:17" ht="17" thickBot="1">
      <c r="B7" s="45"/>
      <c r="C7" s="184" t="s">
        <v>121</v>
      </c>
      <c r="D7" s="51"/>
      <c r="E7" s="51"/>
      <c r="F7" s="102" t="s">
        <v>2</v>
      </c>
      <c r="G7" s="91"/>
      <c r="H7" s="190">
        <f>J7</f>
        <v>0.99</v>
      </c>
      <c r="I7" s="49"/>
      <c r="J7" s="149">
        <f>Notes!F22</f>
        <v>0.99</v>
      </c>
      <c r="K7" s="49"/>
      <c r="L7" s="49"/>
      <c r="M7" s="49"/>
      <c r="N7" s="148"/>
    </row>
    <row r="8" spans="1:17" ht="17" thickBot="1">
      <c r="B8" s="45"/>
      <c r="C8" s="173" t="s">
        <v>108</v>
      </c>
      <c r="D8" s="51"/>
      <c r="E8" s="51"/>
      <c r="F8" s="121" t="s">
        <v>59</v>
      </c>
      <c r="G8" s="91"/>
      <c r="H8" s="191">
        <f>K8</f>
        <v>1500</v>
      </c>
      <c r="I8" s="54"/>
      <c r="K8" s="149">
        <f>Notes!F50</f>
        <v>1500</v>
      </c>
      <c r="L8" s="49"/>
      <c r="M8" s="49"/>
      <c r="N8" s="148"/>
    </row>
    <row r="9" spans="1:17" ht="17" thickBot="1">
      <c r="A9" s="109"/>
      <c r="B9" s="110"/>
      <c r="C9" s="193" t="s">
        <v>61</v>
      </c>
      <c r="D9" s="51"/>
      <c r="E9" s="51"/>
      <c r="F9" s="23" t="s">
        <v>2</v>
      </c>
      <c r="G9" s="91"/>
      <c r="H9" s="157">
        <v>1</v>
      </c>
      <c r="I9" s="201"/>
      <c r="J9" s="201"/>
      <c r="K9" s="106"/>
      <c r="L9" s="109"/>
      <c r="M9" s="109"/>
      <c r="N9" s="144" t="s">
        <v>141</v>
      </c>
      <c r="O9" s="109"/>
    </row>
    <row r="10" spans="1:17" ht="17" thickBot="1">
      <c r="A10" s="109"/>
      <c r="B10" s="110"/>
      <c r="C10" s="183" t="s">
        <v>123</v>
      </c>
      <c r="F10" s="106" t="s">
        <v>87</v>
      </c>
      <c r="H10" s="192">
        <v>8760</v>
      </c>
      <c r="I10" s="124"/>
      <c r="J10" s="124"/>
      <c r="K10" s="115"/>
      <c r="L10" s="115"/>
      <c r="M10" s="115"/>
      <c r="N10" s="144"/>
    </row>
    <row r="11" spans="1:17" ht="17" thickBot="1">
      <c r="A11" s="109"/>
      <c r="B11" s="110"/>
      <c r="C11" s="106" t="s">
        <v>62</v>
      </c>
      <c r="D11" s="12"/>
      <c r="E11" s="12"/>
      <c r="F11" s="23" t="s">
        <v>2</v>
      </c>
      <c r="G11" s="11"/>
      <c r="H11" s="113">
        <v>0</v>
      </c>
      <c r="I11" s="116"/>
      <c r="J11" s="116"/>
      <c r="K11" s="106"/>
      <c r="L11" s="109"/>
      <c r="M11" s="109"/>
      <c r="N11" s="144"/>
      <c r="O11" s="109"/>
    </row>
    <row r="12" spans="1:17" ht="17" thickBot="1">
      <c r="A12" s="109"/>
      <c r="B12" s="110"/>
      <c r="C12" s="106" t="s">
        <v>63</v>
      </c>
      <c r="D12" s="34"/>
      <c r="E12" s="34"/>
      <c r="F12" s="23" t="s">
        <v>2</v>
      </c>
      <c r="H12" s="108">
        <v>0</v>
      </c>
      <c r="I12" s="114"/>
      <c r="J12" s="114"/>
      <c r="K12" s="109"/>
      <c r="L12" s="109"/>
      <c r="M12" s="109"/>
      <c r="N12" s="144"/>
      <c r="O12" s="109"/>
    </row>
    <row r="13" spans="1:17" ht="17" thickBot="1">
      <c r="A13" s="109"/>
      <c r="B13" s="110"/>
      <c r="C13" s="106" t="s">
        <v>64</v>
      </c>
      <c r="D13" s="34"/>
      <c r="E13" s="34"/>
      <c r="F13" s="23" t="s">
        <v>2</v>
      </c>
      <c r="H13" s="108">
        <v>0</v>
      </c>
      <c r="I13" s="114"/>
      <c r="J13" s="114"/>
      <c r="K13" s="109"/>
      <c r="L13" s="109"/>
      <c r="M13" s="109"/>
      <c r="N13" s="144"/>
      <c r="O13" s="109"/>
    </row>
    <row r="14" spans="1:17" ht="17" thickBot="1">
      <c r="A14" s="109"/>
      <c r="B14" s="110"/>
      <c r="C14" s="106" t="s">
        <v>65</v>
      </c>
      <c r="D14" s="107"/>
      <c r="E14" s="107"/>
      <c r="F14" s="23" t="s">
        <v>2</v>
      </c>
      <c r="H14" s="111">
        <v>0</v>
      </c>
      <c r="I14" s="115"/>
      <c r="J14" s="115"/>
      <c r="K14" s="106"/>
      <c r="L14" s="109"/>
      <c r="M14" s="109"/>
      <c r="N14" s="144"/>
      <c r="O14" s="109"/>
    </row>
    <row r="15" spans="1:17">
      <c r="B15" s="45"/>
      <c r="C15" s="51"/>
      <c r="D15" s="107"/>
      <c r="E15" s="107"/>
      <c r="F15" s="47"/>
      <c r="H15" s="54"/>
      <c r="I15" s="54"/>
      <c r="J15" s="54"/>
      <c r="K15" s="49"/>
      <c r="L15" s="49"/>
      <c r="M15" s="49"/>
      <c r="N15" s="56"/>
    </row>
    <row r="16" spans="1:17">
      <c r="A16" s="109"/>
      <c r="B16" s="110"/>
      <c r="C16" s="34"/>
      <c r="F16" s="34"/>
      <c r="H16" s="11"/>
      <c r="I16" s="11"/>
      <c r="J16" s="11"/>
      <c r="K16" s="124"/>
      <c r="L16" s="124"/>
      <c r="M16" s="123"/>
      <c r="N16" s="55"/>
    </row>
    <row r="17" spans="1:17" ht="17" thickBot="1">
      <c r="A17" s="109"/>
      <c r="B17" s="110"/>
      <c r="C17" s="12" t="s">
        <v>43</v>
      </c>
      <c r="F17" s="12"/>
      <c r="H17" s="11"/>
      <c r="I17" s="11"/>
      <c r="J17" s="11"/>
      <c r="K17" s="11"/>
      <c r="L17" s="11"/>
      <c r="M17" s="123"/>
      <c r="N17" s="105"/>
    </row>
    <row r="18" spans="1:17" ht="17" thickBot="1">
      <c r="A18" s="109"/>
      <c r="B18" s="110"/>
      <c r="C18" s="126" t="s">
        <v>84</v>
      </c>
      <c r="D18" s="120"/>
      <c r="E18" s="120"/>
      <c r="F18" s="126" t="s">
        <v>20</v>
      </c>
      <c r="H18" s="122">
        <f>K18</f>
        <v>161000000</v>
      </c>
      <c r="I18" s="202"/>
      <c r="K18" s="149">
        <f>Notes!F54</f>
        <v>161000000</v>
      </c>
      <c r="L18" s="123"/>
      <c r="M18" s="123"/>
      <c r="N18" s="148"/>
    </row>
    <row r="19" spans="1:17" ht="17" thickBot="1">
      <c r="A19" s="109"/>
      <c r="B19" s="110"/>
      <c r="C19" s="126" t="s">
        <v>85</v>
      </c>
      <c r="F19" s="128" t="s">
        <v>51</v>
      </c>
      <c r="H19" s="122">
        <f>K19</f>
        <v>40500000</v>
      </c>
      <c r="I19" s="202"/>
      <c r="K19" s="149">
        <f>Notes!F60</f>
        <v>40500000</v>
      </c>
      <c r="M19" s="123"/>
      <c r="N19" s="148"/>
    </row>
    <row r="20" spans="1:17" ht="17" thickBot="1">
      <c r="A20" s="109"/>
      <c r="B20" s="110"/>
      <c r="C20" s="126" t="s">
        <v>86</v>
      </c>
      <c r="F20" s="128" t="s">
        <v>20</v>
      </c>
      <c r="H20" s="153">
        <v>0</v>
      </c>
      <c r="I20" s="123"/>
      <c r="J20" s="123"/>
      <c r="M20" s="123"/>
      <c r="N20" s="148"/>
    </row>
    <row r="21" spans="1:17" ht="17" thickBot="1">
      <c r="A21" s="109"/>
      <c r="B21" s="110"/>
      <c r="C21" s="126" t="s">
        <v>86</v>
      </c>
      <c r="F21" s="121" t="s">
        <v>66</v>
      </c>
      <c r="H21" s="153">
        <v>0</v>
      </c>
      <c r="I21" s="123"/>
      <c r="J21" s="123"/>
      <c r="M21" s="115"/>
      <c r="N21" s="148"/>
      <c r="Q21" s="145"/>
    </row>
    <row r="22" spans="1:17" ht="17" thickBot="1">
      <c r="A22" s="109"/>
      <c r="B22" s="110"/>
      <c r="C22" s="139" t="s">
        <v>93</v>
      </c>
      <c r="F22" s="139" t="s">
        <v>20</v>
      </c>
      <c r="H22" s="127">
        <v>0</v>
      </c>
      <c r="I22" s="123"/>
      <c r="J22" s="123"/>
      <c r="K22" s="115"/>
      <c r="L22" s="115"/>
      <c r="M22" s="115"/>
      <c r="N22" s="148"/>
    </row>
    <row r="23" spans="1:17" ht="17" thickBot="1">
      <c r="A23" s="109"/>
      <c r="B23" s="110"/>
      <c r="C23" s="139" t="s">
        <v>95</v>
      </c>
      <c r="F23" s="139" t="s">
        <v>20</v>
      </c>
      <c r="H23" s="127">
        <v>0</v>
      </c>
      <c r="I23" s="123"/>
      <c r="J23" s="123"/>
      <c r="K23" s="115"/>
      <c r="L23" s="115"/>
      <c r="M23" s="115"/>
      <c r="N23" s="148"/>
    </row>
    <row r="24" spans="1:17" ht="17" thickBot="1">
      <c r="A24" s="109"/>
      <c r="B24" s="110"/>
      <c r="C24" s="139" t="s">
        <v>100</v>
      </c>
      <c r="F24" s="139" t="s">
        <v>20</v>
      </c>
      <c r="H24" s="127">
        <v>0</v>
      </c>
      <c r="I24" s="123"/>
      <c r="J24" s="123"/>
      <c r="K24" s="115"/>
      <c r="L24" s="115"/>
      <c r="M24" s="115"/>
      <c r="N24" s="181"/>
    </row>
    <row r="25" spans="1:17" ht="17" thickBot="1">
      <c r="A25" s="109"/>
      <c r="B25" s="110"/>
      <c r="C25" s="141" t="s">
        <v>98</v>
      </c>
      <c r="F25" s="139" t="s">
        <v>89</v>
      </c>
      <c r="H25" s="127">
        <v>0</v>
      </c>
      <c r="I25" s="123"/>
      <c r="J25" s="123"/>
      <c r="K25" s="115"/>
      <c r="L25" s="115"/>
      <c r="M25" s="115"/>
      <c r="N25" s="148"/>
    </row>
    <row r="26" spans="1:17" ht="17" thickBot="1">
      <c r="A26" s="109"/>
      <c r="B26" s="110"/>
      <c r="C26" s="209" t="s">
        <v>67</v>
      </c>
      <c r="F26" s="139"/>
      <c r="H26" s="127">
        <f>J26</f>
        <v>0.1</v>
      </c>
      <c r="I26" s="123"/>
      <c r="J26" s="127">
        <f>Notes!F128</f>
        <v>0.1</v>
      </c>
      <c r="K26" s="115"/>
      <c r="L26" s="115"/>
      <c r="M26" s="115"/>
      <c r="N26" s="148"/>
    </row>
    <row r="27" spans="1:17">
      <c r="B27" s="45"/>
      <c r="N27" s="48"/>
    </row>
    <row r="28" spans="1:17" ht="17" thickBot="1">
      <c r="A28" s="109"/>
      <c r="B28" s="110"/>
      <c r="C28" s="34" t="s">
        <v>5</v>
      </c>
      <c r="F28" s="34"/>
      <c r="H28" s="10"/>
      <c r="I28" s="10"/>
      <c r="J28" s="10"/>
      <c r="K28" s="11"/>
      <c r="L28" s="11"/>
      <c r="M28" s="11"/>
      <c r="N28" s="56"/>
    </row>
    <row r="29" spans="1:17" ht="17" thickBot="1">
      <c r="A29" s="109"/>
      <c r="B29" s="110"/>
      <c r="C29" s="125" t="s">
        <v>3</v>
      </c>
      <c r="F29" s="121" t="s">
        <v>1</v>
      </c>
      <c r="H29" s="122">
        <f>J29</f>
        <v>30</v>
      </c>
      <c r="I29" s="202"/>
      <c r="J29" s="122">
        <f>Notes!F122</f>
        <v>30</v>
      </c>
      <c r="K29" s="123"/>
      <c r="L29" s="123"/>
      <c r="M29" s="124"/>
      <c r="N29" s="148"/>
    </row>
    <row r="30" spans="1:17" ht="17" thickBot="1">
      <c r="A30" s="109"/>
      <c r="B30" s="110"/>
      <c r="C30" s="107" t="s">
        <v>83</v>
      </c>
      <c r="F30" s="121" t="s">
        <v>1</v>
      </c>
      <c r="H30" s="122">
        <f>J30</f>
        <v>0.5</v>
      </c>
      <c r="I30" s="202"/>
      <c r="J30" s="122">
        <f>Notes!F127</f>
        <v>0.5</v>
      </c>
      <c r="K30" s="124"/>
      <c r="L30" s="124"/>
      <c r="M30" s="124"/>
      <c r="N30" s="181" t="s">
        <v>104</v>
      </c>
    </row>
    <row r="31" spans="1:17" ht="17" thickBot="1">
      <c r="A31" s="109"/>
      <c r="B31" s="110"/>
      <c r="C31" s="120" t="s">
        <v>82</v>
      </c>
      <c r="F31" s="121" t="s">
        <v>73</v>
      </c>
      <c r="H31" s="149">
        <v>0</v>
      </c>
      <c r="I31" s="203"/>
      <c r="J31" s="203"/>
      <c r="K31" s="124"/>
      <c r="L31" s="124"/>
      <c r="M31" s="11"/>
      <c r="N31" s="148"/>
    </row>
    <row r="32" spans="1:17" ht="17" thickBot="1">
      <c r="A32" s="109"/>
      <c r="B32" s="110"/>
      <c r="C32" s="101" t="s">
        <v>21</v>
      </c>
      <c r="F32" s="12"/>
      <c r="H32" s="52">
        <v>0</v>
      </c>
      <c r="I32" s="204"/>
      <c r="J32" s="204"/>
      <c r="N32" s="148"/>
    </row>
    <row r="33" spans="1:14" ht="17" thickBot="1">
      <c r="A33" s="109"/>
      <c r="B33" s="110"/>
      <c r="C33" s="106" t="s">
        <v>77</v>
      </c>
      <c r="H33" s="113">
        <v>0</v>
      </c>
      <c r="I33" s="116"/>
      <c r="J33" s="116"/>
      <c r="N33" s="150" t="s">
        <v>103</v>
      </c>
    </row>
    <row r="34" spans="1:14" ht="17" thickBot="1">
      <c r="A34" s="109"/>
      <c r="B34" s="110"/>
      <c r="C34" s="106" t="s">
        <v>78</v>
      </c>
      <c r="H34" s="113">
        <v>0</v>
      </c>
      <c r="I34" s="116"/>
      <c r="J34" s="116"/>
      <c r="N34" s="150" t="s">
        <v>103</v>
      </c>
    </row>
    <row r="35" spans="1:14" ht="17" thickBot="1">
      <c r="A35" s="109"/>
      <c r="B35" s="110"/>
      <c r="C35" s="106" t="s">
        <v>79</v>
      </c>
      <c r="H35" s="113">
        <v>0</v>
      </c>
      <c r="I35" s="116"/>
      <c r="J35" s="116"/>
      <c r="N35" s="150" t="s">
        <v>103</v>
      </c>
    </row>
    <row r="36" spans="1:14" ht="17" thickBot="1">
      <c r="A36" s="109"/>
      <c r="B36" s="110"/>
      <c r="C36" s="106" t="s">
        <v>80</v>
      </c>
      <c r="H36" s="113">
        <v>0</v>
      </c>
      <c r="I36" s="116"/>
      <c r="J36" s="116"/>
      <c r="N36" s="150" t="s">
        <v>103</v>
      </c>
    </row>
    <row r="37" spans="1:14" ht="17" thickBot="1">
      <c r="A37" s="109"/>
      <c r="B37" s="110"/>
      <c r="C37" s="106" t="s">
        <v>81</v>
      </c>
      <c r="H37" s="113">
        <v>0</v>
      </c>
      <c r="I37" s="116"/>
      <c r="J37" s="116"/>
      <c r="N37" s="150" t="s">
        <v>103</v>
      </c>
    </row>
    <row r="38" spans="1:14">
      <c r="A38" s="109"/>
      <c r="B38" s="110"/>
      <c r="N38" s="131"/>
    </row>
    <row r="39" spans="1:14">
      <c r="A39" s="109"/>
      <c r="B39" s="110"/>
      <c r="C39" s="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S229"/>
  <sheetViews>
    <sheetView topLeftCell="A33" workbookViewId="0">
      <selection activeCell="C45" sqref="C45"/>
    </sheetView>
  </sheetViews>
  <sheetFormatPr baseColWidth="10" defaultColWidth="10.6640625" defaultRowHeight="16"/>
  <cols>
    <col min="1" max="2" width="3.5" style="66" customWidth="1"/>
    <col min="3" max="3" width="13.5" style="66" customWidth="1"/>
    <col min="4" max="4" width="4" style="66" customWidth="1"/>
    <col min="5" max="5" width="47.5" style="66" customWidth="1"/>
    <col min="6" max="6" width="15.5" style="66" customWidth="1"/>
    <col min="7" max="7" width="21.83203125" style="66" customWidth="1"/>
    <col min="8" max="8" width="22.33203125" style="66" customWidth="1"/>
    <col min="9" max="9" width="13.83203125" style="66" bestFit="1" customWidth="1"/>
    <col min="10" max="10" width="10.6640625" style="66"/>
    <col min="11" max="11" width="16.33203125" style="66" customWidth="1"/>
    <col min="12" max="12" width="10.6640625" style="66"/>
    <col min="13" max="13" width="17.33203125" style="66" customWidth="1"/>
    <col min="14" max="14" width="10.1640625" style="66" customWidth="1"/>
    <col min="15" max="15" width="10.6640625" style="66"/>
    <col min="16" max="16" width="16.5" style="66" customWidth="1"/>
    <col min="17" max="17" width="10.6640625" style="66"/>
    <col min="18" max="18" width="55.5" style="66" customWidth="1"/>
    <col min="19" max="16384" width="10.6640625" style="66"/>
  </cols>
  <sheetData>
    <row r="1" spans="1:19" ht="17" thickBot="1"/>
    <row r="2" spans="1:19">
      <c r="B2" s="67"/>
      <c r="C2" s="68"/>
      <c r="D2" s="68"/>
      <c r="E2" s="68"/>
      <c r="F2" s="68"/>
      <c r="G2" s="68"/>
      <c r="H2" s="68"/>
      <c r="I2" s="68"/>
      <c r="J2" s="68"/>
      <c r="K2" s="68"/>
      <c r="L2" s="68"/>
      <c r="M2" s="68"/>
      <c r="N2" s="69"/>
    </row>
    <row r="3" spans="1:19">
      <c r="A3" s="70"/>
      <c r="B3" s="95"/>
      <c r="C3" s="74" t="s">
        <v>0</v>
      </c>
      <c r="D3" s="74" t="s">
        <v>58</v>
      </c>
      <c r="E3" s="74" t="s">
        <v>26</v>
      </c>
      <c r="F3" s="74"/>
      <c r="G3" s="74"/>
      <c r="H3" s="71"/>
      <c r="I3" s="71"/>
      <c r="J3" s="71"/>
      <c r="K3" s="71"/>
      <c r="L3" s="71"/>
      <c r="M3" s="71"/>
      <c r="N3" s="96"/>
    </row>
    <row r="4" spans="1:19">
      <c r="B4" s="72"/>
      <c r="C4" s="73"/>
      <c r="D4" s="73"/>
      <c r="E4" s="73"/>
      <c r="F4" s="73"/>
      <c r="G4" s="73"/>
      <c r="H4" s="73"/>
      <c r="I4" s="73"/>
      <c r="J4" s="73"/>
      <c r="K4" s="73"/>
      <c r="L4" s="73"/>
      <c r="M4" s="73"/>
      <c r="N4" s="73"/>
      <c r="O4" s="73"/>
    </row>
    <row r="5" spans="1:19">
      <c r="B5" s="72"/>
      <c r="D5" s="73"/>
      <c r="E5" s="73"/>
      <c r="F5" s="73"/>
      <c r="G5" s="73"/>
      <c r="H5" s="73"/>
      <c r="I5" s="73"/>
      <c r="J5" s="73"/>
      <c r="K5" s="73"/>
      <c r="L5" s="73"/>
      <c r="M5" s="73"/>
      <c r="N5" s="73"/>
      <c r="O5" s="73"/>
    </row>
    <row r="6" spans="1:19">
      <c r="B6" s="72"/>
      <c r="C6" s="73"/>
      <c r="D6" s="73"/>
      <c r="G6" s="73"/>
      <c r="L6" s="73"/>
      <c r="M6" s="73"/>
      <c r="N6" s="73"/>
      <c r="O6" s="73"/>
    </row>
    <row r="7" spans="1:19">
      <c r="B7" s="72"/>
      <c r="D7" s="73"/>
      <c r="E7" s="73"/>
      <c r="F7" s="73"/>
      <c r="G7" s="73"/>
      <c r="L7" s="73"/>
      <c r="M7" s="73"/>
      <c r="N7" s="73"/>
      <c r="O7" s="73"/>
    </row>
    <row r="8" spans="1:19" ht="17" thickBot="1">
      <c r="B8" s="72"/>
      <c r="D8" s="73"/>
      <c r="E8" s="73"/>
      <c r="F8" s="73"/>
      <c r="G8" s="73"/>
      <c r="H8" s="66">
        <v>120.1</v>
      </c>
      <c r="I8" s="66" t="s">
        <v>101</v>
      </c>
      <c r="J8" s="66" t="s">
        <v>102</v>
      </c>
      <c r="L8" s="73"/>
      <c r="M8" s="73"/>
      <c r="N8" s="73"/>
      <c r="O8" s="73"/>
    </row>
    <row r="9" spans="1:19">
      <c r="B9" s="72"/>
      <c r="C9" s="73"/>
      <c r="D9" s="73"/>
      <c r="E9" s="73"/>
      <c r="F9" s="73"/>
      <c r="G9" s="73"/>
      <c r="L9" s="158"/>
      <c r="M9" s="159"/>
      <c r="N9" s="159"/>
      <c r="O9" s="159"/>
      <c r="P9" s="159"/>
      <c r="Q9" s="159"/>
      <c r="R9" s="159"/>
      <c r="S9" s="160"/>
    </row>
    <row r="10" spans="1:19" ht="19">
      <c r="B10" s="72"/>
      <c r="C10" s="73"/>
      <c r="D10" s="73"/>
      <c r="E10" s="73"/>
      <c r="F10" s="73"/>
      <c r="G10" s="73"/>
      <c r="L10" s="161"/>
      <c r="M10" s="162" t="s">
        <v>52</v>
      </c>
      <c r="N10" s="162" t="s">
        <v>8</v>
      </c>
      <c r="O10" s="162" t="s">
        <v>4</v>
      </c>
      <c r="P10" s="162" t="s">
        <v>7</v>
      </c>
      <c r="Q10" s="162" t="s">
        <v>53</v>
      </c>
      <c r="R10" s="162" t="s">
        <v>0</v>
      </c>
      <c r="S10" s="163"/>
    </row>
    <row r="11" spans="1:19" ht="20" thickBot="1">
      <c r="B11" s="72"/>
      <c r="C11" s="73"/>
      <c r="D11" s="73"/>
      <c r="E11" s="73"/>
      <c r="F11" s="73"/>
      <c r="G11" s="73"/>
      <c r="H11" s="73"/>
      <c r="I11" s="73"/>
      <c r="J11" s="73"/>
      <c r="K11" s="73"/>
      <c r="L11" s="164"/>
      <c r="M11" s="165"/>
      <c r="N11" s="165"/>
      <c r="O11" s="165"/>
      <c r="P11" s="165"/>
      <c r="Q11" s="165"/>
      <c r="R11" s="165"/>
      <c r="S11" s="166"/>
    </row>
    <row r="12" spans="1:19" ht="20" thickBot="1">
      <c r="B12" s="72"/>
      <c r="C12" s="73"/>
      <c r="D12" s="73"/>
      <c r="E12" s="73"/>
      <c r="F12" s="73"/>
      <c r="G12" s="73"/>
      <c r="H12" s="172">
        <f>O12</f>
        <v>1.2276</v>
      </c>
      <c r="I12" s="66" t="s">
        <v>60</v>
      </c>
      <c r="J12" s="66" t="s">
        <v>88</v>
      </c>
      <c r="K12" s="73"/>
      <c r="L12" s="164"/>
      <c r="M12" s="144" t="s">
        <v>54</v>
      </c>
      <c r="N12" s="144" t="s">
        <v>55</v>
      </c>
      <c r="O12" s="167">
        <v>1.2276</v>
      </c>
      <c r="P12" s="144" t="s">
        <v>56</v>
      </c>
      <c r="Q12" s="168">
        <v>43152</v>
      </c>
      <c r="R12" s="187" t="s">
        <v>57</v>
      </c>
      <c r="S12" s="166"/>
    </row>
    <row r="13" spans="1:19" ht="17" thickBot="1">
      <c r="B13" s="72"/>
      <c r="C13" s="73"/>
      <c r="D13" s="73"/>
      <c r="E13" s="73"/>
      <c r="F13" s="73"/>
      <c r="G13" s="73"/>
      <c r="H13" s="73"/>
      <c r="I13" s="73"/>
      <c r="J13" s="73"/>
      <c r="K13" s="73"/>
      <c r="L13" s="169"/>
      <c r="M13" s="170"/>
      <c r="N13" s="170"/>
      <c r="O13" s="170"/>
      <c r="P13" s="170"/>
      <c r="Q13" s="170"/>
      <c r="R13" s="170"/>
      <c r="S13" s="171"/>
    </row>
    <row r="14" spans="1:19">
      <c r="B14" s="72"/>
      <c r="C14" s="73"/>
      <c r="D14" s="73"/>
      <c r="E14" s="73"/>
      <c r="F14" s="73"/>
      <c r="G14" s="73"/>
      <c r="H14" s="73"/>
      <c r="I14" s="73"/>
      <c r="J14" s="73"/>
      <c r="K14" s="73"/>
      <c r="L14" s="73"/>
      <c r="M14" s="73"/>
      <c r="N14" s="73"/>
      <c r="O14" s="73"/>
    </row>
    <row r="15" spans="1:19">
      <c r="B15" s="72"/>
      <c r="C15" s="73"/>
      <c r="D15" s="73"/>
      <c r="E15" s="73"/>
      <c r="F15" s="73"/>
      <c r="G15" s="73"/>
      <c r="H15" s="73"/>
      <c r="I15" s="73"/>
      <c r="J15" s="73"/>
      <c r="K15" s="73"/>
      <c r="L15" s="73"/>
      <c r="M15" s="73"/>
      <c r="N15" s="73"/>
      <c r="O15" s="73"/>
    </row>
    <row r="16" spans="1:19">
      <c r="B16" s="72"/>
      <c r="C16" s="73" t="s">
        <v>127</v>
      </c>
      <c r="D16" s="73"/>
      <c r="E16" s="73"/>
      <c r="F16" s="73"/>
      <c r="G16" s="73"/>
      <c r="H16" s="73"/>
      <c r="I16" s="73"/>
      <c r="J16" s="73"/>
      <c r="K16" s="73"/>
      <c r="L16" s="73"/>
      <c r="M16" s="73"/>
      <c r="N16" s="73"/>
      <c r="O16" s="73"/>
    </row>
    <row r="17" spans="2:15">
      <c r="B17" s="72"/>
      <c r="C17" s="73"/>
      <c r="D17" s="73"/>
      <c r="E17" s="73"/>
      <c r="F17" s="73"/>
      <c r="G17" s="73"/>
      <c r="H17" s="73"/>
      <c r="I17" s="73"/>
      <c r="J17" s="73"/>
      <c r="K17" s="73"/>
      <c r="L17" s="73"/>
      <c r="M17" s="73"/>
      <c r="N17" s="73"/>
      <c r="O17" s="73"/>
    </row>
    <row r="18" spans="2:15">
      <c r="B18" s="72"/>
      <c r="C18" s="73"/>
      <c r="D18" s="73"/>
      <c r="E18" s="155" t="s">
        <v>49</v>
      </c>
      <c r="F18" s="73"/>
      <c r="G18" s="73"/>
      <c r="H18" s="73"/>
      <c r="I18" s="73"/>
      <c r="J18" s="73"/>
      <c r="K18" s="73"/>
      <c r="L18" s="73"/>
      <c r="M18" s="73"/>
      <c r="N18" s="73"/>
      <c r="O18" s="73"/>
    </row>
    <row r="19" spans="2:15">
      <c r="B19" s="72"/>
      <c r="C19" s="73"/>
      <c r="D19" s="73"/>
      <c r="E19" s="73" t="s">
        <v>143</v>
      </c>
      <c r="F19" s="73">
        <v>0.995</v>
      </c>
      <c r="G19" s="73"/>
      <c r="H19" s="73"/>
      <c r="I19" s="73"/>
      <c r="J19" s="73"/>
      <c r="K19" s="73"/>
      <c r="L19" s="73"/>
      <c r="M19" s="73"/>
      <c r="N19" s="73"/>
      <c r="O19" s="73"/>
    </row>
    <row r="20" spans="2:15">
      <c r="B20" s="72"/>
      <c r="C20" s="73"/>
      <c r="D20" s="73"/>
      <c r="E20" s="73" t="s">
        <v>144</v>
      </c>
      <c r="F20" s="73">
        <v>0.995</v>
      </c>
      <c r="G20" s="73"/>
      <c r="H20" s="73"/>
      <c r="I20" s="73"/>
      <c r="J20" s="73"/>
      <c r="K20" s="73"/>
      <c r="L20" s="73"/>
      <c r="M20" s="73"/>
      <c r="N20" s="73"/>
      <c r="O20" s="73"/>
    </row>
    <row r="21" spans="2:15">
      <c r="B21" s="72"/>
      <c r="C21" s="73"/>
      <c r="D21" s="73"/>
      <c r="E21" s="73"/>
      <c r="F21" s="73"/>
      <c r="G21" s="73"/>
      <c r="H21" s="73"/>
      <c r="I21" s="73"/>
      <c r="J21" s="73"/>
      <c r="K21" s="73"/>
      <c r="L21" s="73"/>
      <c r="M21" s="73"/>
      <c r="N21" s="73"/>
      <c r="O21" s="73"/>
    </row>
    <row r="22" spans="2:15">
      <c r="B22" s="72"/>
      <c r="C22" s="73"/>
      <c r="D22" s="73"/>
      <c r="E22" s="194" t="s">
        <v>121</v>
      </c>
      <c r="F22" s="205">
        <f>1-(1-F19)-(1-F20)</f>
        <v>0.99</v>
      </c>
      <c r="G22" s="73"/>
      <c r="H22" s="73"/>
      <c r="I22" s="73"/>
      <c r="J22" s="73"/>
      <c r="K22" s="73"/>
      <c r="L22" s="73"/>
      <c r="M22" s="73"/>
      <c r="N22" s="73"/>
      <c r="O22" s="73"/>
    </row>
    <row r="23" spans="2:15">
      <c r="B23" s="72"/>
      <c r="C23" s="73"/>
      <c r="D23" s="73"/>
      <c r="E23" s="189" t="s">
        <v>126</v>
      </c>
      <c r="F23" s="73">
        <f>1-F22</f>
        <v>1.0000000000000009E-2</v>
      </c>
      <c r="G23" s="73"/>
      <c r="H23" s="73"/>
      <c r="I23" s="73"/>
      <c r="J23" s="73"/>
      <c r="K23" s="73"/>
      <c r="L23" s="73"/>
      <c r="M23" s="73"/>
      <c r="N23" s="73"/>
      <c r="O23" s="73"/>
    </row>
    <row r="24" spans="2:15">
      <c r="B24" s="72"/>
      <c r="C24" s="73"/>
      <c r="D24" s="73"/>
      <c r="E24" s="73"/>
      <c r="F24" s="73"/>
      <c r="G24" s="73"/>
      <c r="H24" s="73"/>
      <c r="I24" s="73"/>
      <c r="J24" s="73"/>
      <c r="K24" s="73"/>
      <c r="L24" s="73"/>
      <c r="M24" s="73"/>
      <c r="N24" s="73"/>
      <c r="O24" s="73"/>
    </row>
    <row r="25" spans="2:15">
      <c r="B25" s="72"/>
      <c r="C25" s="73"/>
      <c r="D25" s="73"/>
      <c r="E25" s="73"/>
      <c r="F25" s="73"/>
      <c r="G25" s="73"/>
      <c r="H25" s="73"/>
      <c r="I25" s="73"/>
      <c r="J25" s="73"/>
      <c r="K25" s="73"/>
      <c r="L25" s="73"/>
      <c r="M25" s="73"/>
      <c r="N25" s="73"/>
      <c r="O25" s="73"/>
    </row>
    <row r="26" spans="2:15">
      <c r="B26" s="72"/>
      <c r="C26" s="73"/>
      <c r="D26" s="73"/>
      <c r="E26" s="73"/>
      <c r="F26" s="73"/>
      <c r="G26" s="73"/>
      <c r="H26" s="73"/>
      <c r="I26" s="73"/>
      <c r="J26" s="73"/>
      <c r="K26" s="73"/>
      <c r="L26" s="73"/>
      <c r="M26" s="73"/>
      <c r="N26" s="73"/>
      <c r="O26" s="73"/>
    </row>
    <row r="27" spans="2:15">
      <c r="B27" s="72"/>
      <c r="C27" s="73"/>
      <c r="D27" s="73"/>
      <c r="E27" s="73"/>
      <c r="F27" s="73"/>
      <c r="G27" s="73"/>
      <c r="H27" s="73"/>
      <c r="I27" s="73"/>
      <c r="J27" s="73"/>
      <c r="K27" s="73"/>
      <c r="L27" s="73"/>
      <c r="M27" s="73"/>
      <c r="N27" s="73"/>
      <c r="O27" s="73"/>
    </row>
    <row r="28" spans="2:15">
      <c r="B28" s="72"/>
      <c r="C28" s="73"/>
      <c r="D28" s="73"/>
      <c r="E28" s="73"/>
      <c r="F28" s="73"/>
      <c r="G28" s="73"/>
      <c r="H28" s="73"/>
      <c r="I28" s="73"/>
      <c r="J28" s="73"/>
      <c r="K28" s="73"/>
      <c r="L28" s="73"/>
      <c r="M28" s="73"/>
      <c r="N28" s="73"/>
      <c r="O28" s="73"/>
    </row>
    <row r="29" spans="2:15">
      <c r="B29" s="72"/>
      <c r="C29" s="73"/>
      <c r="D29" s="73"/>
      <c r="E29" s="73"/>
      <c r="F29" s="73"/>
      <c r="G29" s="73"/>
      <c r="H29" s="73"/>
      <c r="I29" s="73"/>
      <c r="J29" s="73"/>
      <c r="K29" s="73"/>
      <c r="L29" s="73"/>
      <c r="M29" s="73"/>
      <c r="N29" s="73"/>
      <c r="O29" s="73"/>
    </row>
    <row r="30" spans="2:15">
      <c r="B30" s="72"/>
      <c r="C30" s="73"/>
      <c r="D30" s="73"/>
      <c r="E30" s="73"/>
      <c r="F30" s="73"/>
      <c r="G30" s="73"/>
      <c r="H30" s="73"/>
      <c r="I30" s="73"/>
      <c r="J30" s="73"/>
      <c r="K30" s="73"/>
      <c r="L30" s="73"/>
      <c r="M30" s="73"/>
      <c r="N30" s="73"/>
      <c r="O30" s="73"/>
    </row>
    <row r="31" spans="2:15">
      <c r="B31" s="72"/>
      <c r="C31" s="73"/>
      <c r="D31" s="73"/>
      <c r="E31" s="73"/>
      <c r="F31" s="73"/>
      <c r="G31" s="73"/>
      <c r="H31" s="73"/>
      <c r="I31" s="73"/>
      <c r="J31" s="73"/>
      <c r="K31" s="73"/>
      <c r="L31" s="73"/>
      <c r="M31" s="73"/>
      <c r="N31" s="73"/>
      <c r="O31" s="73"/>
    </row>
    <row r="32" spans="2:15">
      <c r="B32" s="72"/>
      <c r="C32" s="73"/>
      <c r="D32" s="73"/>
      <c r="E32" s="73"/>
      <c r="F32" s="73"/>
      <c r="G32" s="73"/>
      <c r="H32" s="73"/>
      <c r="I32" s="73"/>
      <c r="J32" s="73"/>
      <c r="K32" s="73"/>
      <c r="L32" s="73"/>
      <c r="M32" s="73"/>
      <c r="N32" s="73"/>
      <c r="O32" s="73"/>
    </row>
    <row r="33" spans="2:18">
      <c r="B33" s="72"/>
      <c r="C33" s="73"/>
      <c r="D33" s="73"/>
      <c r="E33" s="73"/>
      <c r="F33" s="73"/>
      <c r="G33" s="73"/>
      <c r="H33" s="73"/>
      <c r="I33" s="73"/>
      <c r="J33" s="73"/>
      <c r="K33" s="73"/>
      <c r="L33" s="73"/>
      <c r="M33" s="73"/>
      <c r="N33" s="73"/>
      <c r="O33" s="73"/>
    </row>
    <row r="34" spans="2:18">
      <c r="B34" s="72"/>
      <c r="C34" s="73"/>
      <c r="D34" s="73"/>
      <c r="E34" s="73"/>
      <c r="F34" s="73"/>
      <c r="G34" s="73"/>
      <c r="H34" s="73"/>
      <c r="I34" s="73"/>
      <c r="J34" s="73"/>
      <c r="K34" s="73"/>
      <c r="L34" s="73"/>
      <c r="M34" s="73"/>
      <c r="N34" s="73"/>
      <c r="O34" s="73"/>
    </row>
    <row r="35" spans="2:18">
      <c r="B35" s="72"/>
      <c r="C35" s="73"/>
      <c r="D35" s="73"/>
      <c r="E35" s="73"/>
      <c r="F35" s="73"/>
      <c r="G35" s="73"/>
      <c r="H35" s="73"/>
      <c r="I35" s="73"/>
      <c r="J35" s="73"/>
      <c r="K35" s="73"/>
      <c r="L35" s="73"/>
      <c r="M35" s="73"/>
      <c r="N35" s="73"/>
      <c r="O35" s="73"/>
    </row>
    <row r="36" spans="2:18">
      <c r="B36" s="72"/>
      <c r="C36" s="73"/>
      <c r="D36" s="73"/>
      <c r="E36" s="73"/>
      <c r="F36" s="73"/>
      <c r="G36" s="73"/>
      <c r="H36" s="73"/>
      <c r="I36" s="73"/>
      <c r="J36" s="73"/>
      <c r="K36" s="73"/>
      <c r="L36" s="73"/>
      <c r="M36" s="73"/>
      <c r="N36" s="73"/>
      <c r="O36" s="73"/>
    </row>
    <row r="37" spans="2:18">
      <c r="B37" s="72"/>
      <c r="C37" s="73"/>
      <c r="D37" s="73"/>
      <c r="E37" s="73"/>
      <c r="F37" s="73"/>
      <c r="G37" s="73"/>
      <c r="H37" s="73"/>
      <c r="I37" s="73"/>
      <c r="J37" s="73"/>
      <c r="K37" s="73"/>
      <c r="L37" s="73"/>
      <c r="M37" s="73"/>
      <c r="N37" s="73"/>
      <c r="O37" s="73"/>
    </row>
    <row r="38" spans="2:18">
      <c r="B38" s="72"/>
      <c r="C38" s="73"/>
      <c r="D38" s="73"/>
      <c r="E38" s="73"/>
      <c r="F38" s="73"/>
      <c r="G38" s="73"/>
      <c r="H38" s="73"/>
      <c r="I38" s="73"/>
      <c r="J38" s="73"/>
      <c r="K38" s="73"/>
      <c r="L38" s="73"/>
      <c r="M38" s="73"/>
      <c r="N38" s="73"/>
      <c r="O38" s="73"/>
    </row>
    <row r="39" spans="2:18">
      <c r="B39" s="72"/>
      <c r="C39" s="73"/>
      <c r="D39" s="73"/>
      <c r="E39" s="73"/>
      <c r="F39" s="73"/>
      <c r="G39" s="73"/>
      <c r="H39" s="73"/>
      <c r="I39" s="73"/>
      <c r="J39" s="73"/>
      <c r="K39" s="73"/>
      <c r="L39" s="73"/>
      <c r="M39" s="73"/>
      <c r="N39" s="73"/>
      <c r="O39" s="73"/>
    </row>
    <row r="40" spans="2:18">
      <c r="B40" s="72"/>
      <c r="C40" s="73"/>
      <c r="D40" s="73"/>
      <c r="E40" s="73"/>
      <c r="F40" s="73"/>
      <c r="G40" s="73"/>
      <c r="H40" s="73"/>
      <c r="I40" s="73"/>
      <c r="J40" s="73"/>
      <c r="K40" s="73"/>
      <c r="L40" s="73"/>
      <c r="M40" s="73"/>
      <c r="N40" s="73"/>
      <c r="O40" s="73"/>
    </row>
    <row r="41" spans="2:18">
      <c r="B41" s="72"/>
      <c r="C41" s="73"/>
      <c r="D41" s="73"/>
      <c r="E41" s="73"/>
      <c r="F41" s="73"/>
      <c r="G41" s="73"/>
      <c r="H41" s="73"/>
      <c r="I41" s="73"/>
      <c r="J41" s="73"/>
      <c r="K41" s="73"/>
      <c r="L41" s="73"/>
      <c r="M41" s="73"/>
      <c r="N41" s="73"/>
      <c r="O41" s="73"/>
    </row>
    <row r="42" spans="2:18">
      <c r="B42" s="72"/>
      <c r="J42" s="73"/>
      <c r="K42" s="73"/>
      <c r="L42" s="73"/>
      <c r="M42" s="73"/>
      <c r="N42" s="73"/>
      <c r="O42" s="73"/>
      <c r="R42" s="66" t="s">
        <v>106</v>
      </c>
    </row>
    <row r="43" spans="2:18">
      <c r="B43" s="72"/>
      <c r="L43" s="73"/>
      <c r="M43" s="73"/>
      <c r="N43" s="73"/>
      <c r="O43" s="73"/>
    </row>
    <row r="44" spans="2:18">
      <c r="B44" s="72"/>
      <c r="L44" s="73"/>
      <c r="M44" s="73"/>
      <c r="N44" s="73"/>
      <c r="O44" s="73"/>
    </row>
    <row r="45" spans="2:18">
      <c r="B45" s="72"/>
      <c r="C45" s="66" t="s">
        <v>159</v>
      </c>
      <c r="N45" s="73"/>
      <c r="O45" s="73"/>
    </row>
    <row r="46" spans="2:18">
      <c r="B46" s="72"/>
      <c r="N46" s="73"/>
      <c r="O46" s="73"/>
    </row>
    <row r="47" spans="2:18">
      <c r="B47" s="72"/>
      <c r="E47" s="66" t="s">
        <v>172</v>
      </c>
      <c r="N47" s="73"/>
      <c r="O47" s="73"/>
    </row>
    <row r="48" spans="2:18">
      <c r="B48" s="72"/>
      <c r="E48" s="66" t="s">
        <v>165</v>
      </c>
      <c r="F48" s="66">
        <v>250</v>
      </c>
      <c r="G48" s="66" t="s">
        <v>164</v>
      </c>
      <c r="N48" s="73"/>
      <c r="O48" s="73"/>
    </row>
    <row r="49" spans="2:15">
      <c r="B49" s="72"/>
      <c r="N49" s="73"/>
      <c r="O49" s="73"/>
    </row>
    <row r="50" spans="2:15">
      <c r="B50" s="72"/>
      <c r="E50" s="66" t="s">
        <v>108</v>
      </c>
      <c r="F50" s="66">
        <v>1500</v>
      </c>
      <c r="G50" s="66" t="s">
        <v>59</v>
      </c>
      <c r="N50" s="73"/>
      <c r="O50" s="73"/>
    </row>
    <row r="51" spans="2:15">
      <c r="B51" s="72"/>
      <c r="E51" s="66" t="s">
        <v>160</v>
      </c>
      <c r="F51" s="66">
        <v>360000</v>
      </c>
      <c r="G51" s="66" t="s">
        <v>161</v>
      </c>
      <c r="N51" s="73"/>
      <c r="O51" s="73"/>
    </row>
    <row r="52" spans="2:15">
      <c r="B52" s="72"/>
      <c r="N52" s="73"/>
      <c r="O52" s="73"/>
    </row>
    <row r="53" spans="2:15">
      <c r="B53" s="72"/>
      <c r="N53" s="73"/>
      <c r="O53" s="73"/>
    </row>
    <row r="54" spans="2:15">
      <c r="B54" s="72"/>
      <c r="E54" s="66" t="s">
        <v>22</v>
      </c>
      <c r="F54" s="66">
        <f>161000000</f>
        <v>161000000</v>
      </c>
      <c r="G54" s="66" t="s">
        <v>20</v>
      </c>
      <c r="N54" s="73"/>
      <c r="O54" s="73"/>
    </row>
    <row r="55" spans="2:15">
      <c r="B55" s="72"/>
      <c r="C55" s="66" t="s">
        <v>170</v>
      </c>
      <c r="E55" s="70" t="s">
        <v>134</v>
      </c>
      <c r="F55" s="66">
        <f>F54/F51/1000</f>
        <v>0.44722222222222224</v>
      </c>
      <c r="G55" s="66" t="s">
        <v>169</v>
      </c>
      <c r="N55" s="73"/>
      <c r="O55" s="73"/>
    </row>
    <row r="56" spans="2:15">
      <c r="B56" s="72"/>
      <c r="N56" s="73"/>
      <c r="O56" s="73"/>
    </row>
    <row r="57" spans="2:15">
      <c r="B57" s="72"/>
      <c r="E57" s="66" t="s">
        <v>162</v>
      </c>
      <c r="F57" s="210">
        <v>0.45</v>
      </c>
      <c r="G57" s="196" t="s">
        <v>163</v>
      </c>
      <c r="N57" s="73"/>
      <c r="O57" s="73"/>
    </row>
    <row r="58" spans="2:15">
      <c r="B58" s="72"/>
      <c r="F58" s="196">
        <f>F57*F48</f>
        <v>112.5</v>
      </c>
      <c r="G58" s="196" t="s">
        <v>166</v>
      </c>
      <c r="N58" s="73"/>
      <c r="O58" s="73"/>
    </row>
    <row r="59" spans="2:15">
      <c r="B59" s="72"/>
      <c r="F59" s="196">
        <f>F58*F51</f>
        <v>40500000</v>
      </c>
      <c r="G59" s="196" t="s">
        <v>167</v>
      </c>
      <c r="N59" s="73"/>
      <c r="O59" s="73"/>
    </row>
    <row r="60" spans="2:15">
      <c r="B60" s="72"/>
      <c r="E60" s="39" t="s">
        <v>23</v>
      </c>
      <c r="F60" s="196">
        <f>F59</f>
        <v>40500000</v>
      </c>
      <c r="G60" s="196" t="s">
        <v>167</v>
      </c>
      <c r="N60" s="73"/>
      <c r="O60" s="73"/>
    </row>
    <row r="61" spans="2:15">
      <c r="B61" s="72"/>
      <c r="G61" s="196"/>
      <c r="N61" s="73"/>
      <c r="O61" s="73"/>
    </row>
    <row r="62" spans="2:15">
      <c r="B62" s="72"/>
      <c r="C62" s="66" t="s">
        <v>170</v>
      </c>
      <c r="E62" s="70" t="s">
        <v>133</v>
      </c>
      <c r="F62" s="66">
        <f>F58/1000</f>
        <v>0.1125</v>
      </c>
      <c r="G62" s="196" t="s">
        <v>171</v>
      </c>
      <c r="N62" s="73"/>
      <c r="O62" s="73"/>
    </row>
    <row r="63" spans="2:15">
      <c r="B63" s="72"/>
      <c r="G63" s="196"/>
      <c r="N63" s="73"/>
      <c r="O63" s="73"/>
    </row>
    <row r="64" spans="2:15">
      <c r="B64" s="72"/>
      <c r="E64" s="66" t="s">
        <v>173</v>
      </c>
      <c r="F64" s="66">
        <f>F55+F62</f>
        <v>0.55972222222222223</v>
      </c>
      <c r="G64" s="196" t="s">
        <v>171</v>
      </c>
      <c r="N64" s="73"/>
      <c r="O64" s="73"/>
    </row>
    <row r="65" spans="2:15">
      <c r="B65" s="72"/>
      <c r="G65" s="196"/>
      <c r="N65" s="73"/>
      <c r="O65" s="73"/>
    </row>
    <row r="66" spans="2:15">
      <c r="B66" s="72"/>
      <c r="G66" s="196"/>
      <c r="N66" s="73"/>
      <c r="O66" s="73"/>
    </row>
    <row r="67" spans="2:15">
      <c r="B67" s="72"/>
      <c r="F67" s="196"/>
      <c r="G67" s="196"/>
      <c r="N67" s="73"/>
      <c r="O67" s="73"/>
    </row>
    <row r="68" spans="2:15">
      <c r="B68" s="72"/>
      <c r="N68" s="73"/>
      <c r="O68" s="73"/>
    </row>
    <row r="69" spans="2:15">
      <c r="B69" s="72"/>
      <c r="N69" s="73"/>
      <c r="O69" s="73"/>
    </row>
    <row r="70" spans="2:15">
      <c r="B70" s="72"/>
      <c r="N70" s="73"/>
      <c r="O70" s="73"/>
    </row>
    <row r="71" spans="2:15">
      <c r="B71" s="72"/>
      <c r="N71" s="73"/>
      <c r="O71" s="73"/>
    </row>
    <row r="72" spans="2:15">
      <c r="B72" s="72"/>
      <c r="N72" s="73"/>
      <c r="O72" s="73"/>
    </row>
    <row r="73" spans="2:15">
      <c r="B73" s="72"/>
      <c r="C73" s="70"/>
      <c r="N73" s="73"/>
      <c r="O73" s="73"/>
    </row>
    <row r="74" spans="2:15">
      <c r="B74" s="72"/>
      <c r="C74" s="70"/>
      <c r="N74" s="73"/>
      <c r="O74" s="73"/>
    </row>
    <row r="75" spans="2:15">
      <c r="B75" s="72"/>
      <c r="N75" s="73"/>
      <c r="O75" s="73"/>
    </row>
    <row r="76" spans="2:15">
      <c r="B76" s="72"/>
      <c r="N76" s="73"/>
      <c r="O76" s="73"/>
    </row>
    <row r="77" spans="2:15">
      <c r="B77" s="72"/>
      <c r="N77" s="73"/>
      <c r="O77" s="73"/>
    </row>
    <row r="78" spans="2:15">
      <c r="B78" s="72"/>
      <c r="N78" s="73"/>
      <c r="O78" s="73"/>
    </row>
    <row r="79" spans="2:15">
      <c r="B79" s="72"/>
      <c r="N79" s="73"/>
      <c r="O79" s="73"/>
    </row>
    <row r="80" spans="2:15">
      <c r="B80" s="72"/>
      <c r="N80" s="73"/>
      <c r="O80" s="73"/>
    </row>
    <row r="81" spans="2:15">
      <c r="B81" s="72"/>
      <c r="N81" s="73"/>
      <c r="O81" s="73"/>
    </row>
    <row r="82" spans="2:15">
      <c r="B82" s="72"/>
      <c r="N82" s="73"/>
      <c r="O82" s="73"/>
    </row>
    <row r="83" spans="2:15">
      <c r="B83" s="72"/>
      <c r="N83" s="73"/>
      <c r="O83" s="73"/>
    </row>
    <row r="84" spans="2:15">
      <c r="B84" s="72"/>
      <c r="N84" s="73"/>
      <c r="O84" s="73"/>
    </row>
    <row r="85" spans="2:15">
      <c r="B85" s="72"/>
      <c r="N85" s="73"/>
      <c r="O85" s="73"/>
    </row>
    <row r="86" spans="2:15">
      <c r="B86" s="72"/>
      <c r="N86" s="73"/>
      <c r="O86" s="73"/>
    </row>
    <row r="87" spans="2:15">
      <c r="B87" s="72"/>
      <c r="N87" s="73"/>
      <c r="O87" s="73"/>
    </row>
    <row r="88" spans="2:15">
      <c r="B88" s="72"/>
      <c r="N88" s="73"/>
      <c r="O88" s="73"/>
    </row>
    <row r="89" spans="2:15">
      <c r="B89" s="72"/>
      <c r="N89" s="73"/>
      <c r="O89" s="73"/>
    </row>
    <row r="90" spans="2:15">
      <c r="B90" s="72"/>
      <c r="L90" s="73"/>
    </row>
    <row r="91" spans="2:15">
      <c r="B91" s="72"/>
      <c r="C91" s="73" t="s">
        <v>127</v>
      </c>
      <c r="J91" s="73"/>
      <c r="K91" s="73"/>
      <c r="L91" s="73"/>
      <c r="M91" s="73"/>
      <c r="N91" s="73"/>
      <c r="O91" s="73"/>
    </row>
    <row r="92" spans="2:15">
      <c r="B92" s="72"/>
      <c r="E92" s="195" t="s">
        <v>138</v>
      </c>
      <c r="J92" s="73"/>
      <c r="K92" s="73"/>
      <c r="L92" s="73"/>
      <c r="M92" s="73"/>
      <c r="N92" s="73"/>
      <c r="O92" s="73"/>
    </row>
    <row r="93" spans="2:15">
      <c r="B93" s="72"/>
      <c r="E93" s="70" t="s">
        <v>146</v>
      </c>
      <c r="J93" s="73"/>
      <c r="K93" s="73"/>
      <c r="L93" s="73"/>
      <c r="M93" s="73"/>
      <c r="N93" s="73"/>
      <c r="O93" s="73"/>
    </row>
    <row r="94" spans="2:15">
      <c r="B94" s="72"/>
      <c r="E94" s="66" t="s">
        <v>147</v>
      </c>
      <c r="G94" s="196">
        <v>9257430</v>
      </c>
      <c r="H94" s="66" t="s">
        <v>151</v>
      </c>
      <c r="J94" s="73"/>
      <c r="K94" s="73"/>
      <c r="L94" s="73"/>
      <c r="M94" s="73"/>
      <c r="N94" s="73"/>
      <c r="O94" s="73"/>
    </row>
    <row r="95" spans="2:15">
      <c r="B95" s="72"/>
      <c r="E95" s="66" t="s">
        <v>156</v>
      </c>
      <c r="G95" s="206">
        <f>G94*120/3600/8760</f>
        <v>35.226141552511415</v>
      </c>
      <c r="H95" s="66" t="s">
        <v>59</v>
      </c>
      <c r="J95" s="73"/>
      <c r="K95" s="73"/>
      <c r="L95" s="73"/>
      <c r="M95" s="73"/>
      <c r="N95" s="73"/>
      <c r="O95" s="73"/>
    </row>
    <row r="96" spans="2:15">
      <c r="B96" s="72"/>
      <c r="G96" s="196"/>
      <c r="J96" s="73"/>
      <c r="K96" s="73"/>
      <c r="L96" s="73"/>
      <c r="M96" s="73"/>
      <c r="N96" s="73"/>
      <c r="O96" s="73"/>
    </row>
    <row r="97" spans="2:15">
      <c r="B97" s="72"/>
      <c r="G97" s="196"/>
      <c r="I97" s="146"/>
      <c r="J97" s="73"/>
      <c r="K97" s="73"/>
      <c r="L97" s="73"/>
      <c r="M97" s="73"/>
      <c r="N97" s="73"/>
      <c r="O97" s="73"/>
    </row>
    <row r="98" spans="2:15">
      <c r="B98" s="72"/>
      <c r="E98" s="195" t="s">
        <v>145</v>
      </c>
      <c r="G98" s="196"/>
      <c r="I98" s="146"/>
      <c r="J98" s="73"/>
      <c r="K98" s="73"/>
      <c r="L98" s="73"/>
      <c r="M98" s="73"/>
      <c r="N98" s="73"/>
      <c r="O98" s="73"/>
    </row>
    <row r="99" spans="2:15">
      <c r="B99" s="72"/>
      <c r="E99" s="66" t="s">
        <v>128</v>
      </c>
      <c r="F99" s="66" t="s">
        <v>132</v>
      </c>
      <c r="G99" s="196">
        <v>2869638</v>
      </c>
      <c r="I99" s="146"/>
      <c r="J99" s="73"/>
      <c r="K99" s="73"/>
      <c r="L99" s="73"/>
      <c r="M99" s="73"/>
      <c r="N99" s="73"/>
      <c r="O99" s="73"/>
    </row>
    <row r="100" spans="2:15">
      <c r="B100" s="72"/>
      <c r="E100" s="66" t="s">
        <v>135</v>
      </c>
      <c r="G100" s="197">
        <v>0.106</v>
      </c>
      <c r="J100" s="73"/>
      <c r="K100" s="73"/>
      <c r="L100" s="73"/>
      <c r="M100" s="73"/>
      <c r="N100" s="73"/>
      <c r="O100" s="73"/>
    </row>
    <row r="101" spans="2:15">
      <c r="B101" s="72"/>
      <c r="E101" s="66" t="s">
        <v>148</v>
      </c>
      <c r="F101" s="66" t="s">
        <v>132</v>
      </c>
      <c r="G101" s="196">
        <v>43484039</v>
      </c>
      <c r="J101" s="73"/>
      <c r="K101" s="73"/>
      <c r="L101" s="73"/>
      <c r="M101" s="73"/>
      <c r="N101" s="73"/>
      <c r="O101" s="73"/>
    </row>
    <row r="102" spans="2:15">
      <c r="B102" s="72"/>
      <c r="E102" s="66" t="s">
        <v>135</v>
      </c>
      <c r="G102" s="197">
        <v>0.13500000000000001</v>
      </c>
      <c r="J102" s="73"/>
      <c r="K102" s="73"/>
      <c r="L102" s="73"/>
      <c r="M102" s="73"/>
      <c r="N102" s="73"/>
      <c r="O102" s="73"/>
    </row>
    <row r="103" spans="2:15">
      <c r="B103" s="72"/>
      <c r="E103" s="70" t="s">
        <v>134</v>
      </c>
      <c r="F103" s="66" t="s">
        <v>132</v>
      </c>
      <c r="G103" s="207">
        <f>((G99*G100+G101*G102)/G94)</f>
        <v>0.66698067314578668</v>
      </c>
      <c r="J103" s="73"/>
      <c r="K103" s="73"/>
      <c r="L103" s="73"/>
      <c r="M103" s="73"/>
      <c r="N103" s="73"/>
      <c r="O103" s="73"/>
    </row>
    <row r="104" spans="2:15">
      <c r="B104" s="72"/>
      <c r="J104" s="73"/>
      <c r="K104" s="73"/>
      <c r="L104" s="73"/>
      <c r="M104" s="73"/>
      <c r="N104" s="73"/>
      <c r="O104" s="73"/>
    </row>
    <row r="105" spans="2:15">
      <c r="B105" s="72"/>
      <c r="E105" s="195" t="s">
        <v>131</v>
      </c>
      <c r="F105" s="188"/>
      <c r="G105" s="188"/>
      <c r="J105" s="73"/>
      <c r="K105" s="73"/>
      <c r="L105" s="73"/>
      <c r="M105" s="73"/>
      <c r="N105" s="73"/>
      <c r="O105" s="73"/>
    </row>
    <row r="106" spans="2:15">
      <c r="B106" s="72"/>
      <c r="E106" s="66" t="s">
        <v>129</v>
      </c>
      <c r="F106" s="66" t="s">
        <v>132</v>
      </c>
      <c r="G106" s="196">
        <v>6873</v>
      </c>
      <c r="J106" s="73"/>
      <c r="K106" s="73"/>
      <c r="L106" s="73"/>
      <c r="M106" s="73"/>
      <c r="N106" s="73"/>
      <c r="O106" s="73"/>
    </row>
    <row r="107" spans="2:15">
      <c r="B107" s="72"/>
      <c r="E107" s="66" t="s">
        <v>130</v>
      </c>
      <c r="F107" s="66" t="s">
        <v>132</v>
      </c>
      <c r="G107" s="196">
        <v>122281</v>
      </c>
      <c r="J107" s="73"/>
      <c r="K107" s="73"/>
      <c r="L107" s="73"/>
      <c r="M107" s="73"/>
      <c r="N107" s="73"/>
      <c r="O107" s="73"/>
    </row>
    <row r="108" spans="2:15">
      <c r="B108" s="72"/>
      <c r="E108" s="66" t="s">
        <v>150</v>
      </c>
      <c r="F108" s="66" t="s">
        <v>132</v>
      </c>
      <c r="G108" s="196">
        <v>198528</v>
      </c>
      <c r="J108" s="73"/>
      <c r="K108" s="73"/>
      <c r="L108" s="73"/>
      <c r="M108" s="73"/>
      <c r="N108" s="73"/>
      <c r="O108" s="73"/>
    </row>
    <row r="109" spans="2:15">
      <c r="B109" s="72"/>
      <c r="E109" s="66" t="s">
        <v>149</v>
      </c>
      <c r="F109" s="66" t="s">
        <v>132</v>
      </c>
      <c r="G109" s="196">
        <v>1171188</v>
      </c>
      <c r="K109" s="73"/>
      <c r="L109" s="73"/>
      <c r="M109" s="73"/>
      <c r="N109" s="73"/>
      <c r="O109" s="73"/>
    </row>
    <row r="110" spans="2:15">
      <c r="B110" s="72"/>
      <c r="E110" s="70" t="s">
        <v>133</v>
      </c>
      <c r="F110" s="66" t="s">
        <v>132</v>
      </c>
      <c r="G110" s="66">
        <f>SUM(G106:G109)/G94</f>
        <v>0.16190994692911531</v>
      </c>
      <c r="K110" s="73"/>
      <c r="L110" s="73"/>
      <c r="M110" s="73"/>
      <c r="N110" s="73"/>
      <c r="O110" s="73"/>
    </row>
    <row r="111" spans="2:15">
      <c r="B111" s="72"/>
      <c r="D111" s="73"/>
      <c r="K111" s="73"/>
      <c r="L111" s="73"/>
      <c r="M111" s="73"/>
      <c r="N111" s="73"/>
      <c r="O111" s="73"/>
    </row>
    <row r="112" spans="2:15">
      <c r="B112" s="72"/>
      <c r="E112" s="199" t="s">
        <v>136</v>
      </c>
      <c r="F112" s="66" t="s">
        <v>132</v>
      </c>
      <c r="G112" s="66">
        <f>G110</f>
        <v>0.16190994692911531</v>
      </c>
      <c r="K112" s="73"/>
      <c r="L112" s="73"/>
      <c r="M112" s="73"/>
      <c r="N112" s="73"/>
      <c r="O112" s="73"/>
    </row>
    <row r="113" spans="2:15">
      <c r="B113" s="72"/>
      <c r="E113" s="199"/>
      <c r="F113" s="66" t="s">
        <v>20</v>
      </c>
      <c r="G113" s="66">
        <f>G112/O12</f>
        <v>0.13189145236975833</v>
      </c>
      <c r="K113" s="73"/>
      <c r="L113" s="73"/>
      <c r="M113" s="73"/>
      <c r="N113" s="73"/>
      <c r="O113" s="73"/>
    </row>
    <row r="114" spans="2:15">
      <c r="B114" s="72"/>
      <c r="E114" s="70" t="s">
        <v>137</v>
      </c>
      <c r="F114" s="66" t="s">
        <v>132</v>
      </c>
      <c r="G114" s="198">
        <f>G103</f>
        <v>0.66698067314578668</v>
      </c>
      <c r="K114" s="73"/>
      <c r="L114" s="73"/>
      <c r="M114" s="73"/>
      <c r="N114" s="73"/>
      <c r="O114" s="73"/>
    </row>
    <row r="115" spans="2:15">
      <c r="B115" s="72"/>
      <c r="E115" s="70"/>
      <c r="F115" s="66" t="s">
        <v>20</v>
      </c>
      <c r="G115" s="198">
        <f>G114/O12</f>
        <v>0.54332084811484738</v>
      </c>
      <c r="K115" s="73"/>
      <c r="L115" s="73"/>
      <c r="M115" s="73"/>
      <c r="N115" s="73"/>
      <c r="O115" s="73"/>
    </row>
    <row r="116" spans="2:15">
      <c r="B116" s="72"/>
      <c r="K116" s="73"/>
      <c r="L116" s="73"/>
      <c r="M116" s="73"/>
      <c r="N116" s="73"/>
      <c r="O116" s="73"/>
    </row>
    <row r="117" spans="2:15">
      <c r="B117" s="72"/>
      <c r="E117" s="66" t="s">
        <v>153</v>
      </c>
      <c r="F117" s="66" t="s">
        <v>20</v>
      </c>
      <c r="G117" s="198">
        <f>SUM(G113,G115)</f>
        <v>0.67521230048460568</v>
      </c>
      <c r="K117" s="73"/>
      <c r="L117" s="73"/>
      <c r="M117" s="73"/>
      <c r="N117" s="73"/>
      <c r="O117" s="73"/>
    </row>
    <row r="118" spans="2:15">
      <c r="B118" s="72"/>
      <c r="E118" s="66" t="s">
        <v>154</v>
      </c>
      <c r="F118" s="66" t="s">
        <v>20</v>
      </c>
      <c r="G118" s="66">
        <f>G117/H8</f>
        <v>5.6220841006211966E-3</v>
      </c>
      <c r="K118" s="73"/>
      <c r="L118" s="73"/>
      <c r="M118" s="73"/>
      <c r="N118" s="73"/>
      <c r="O118" s="73"/>
    </row>
    <row r="119" spans="2:15">
      <c r="B119" s="72"/>
      <c r="C119" s="70"/>
      <c r="E119" s="66" t="s">
        <v>155</v>
      </c>
      <c r="F119" s="66" t="s">
        <v>20</v>
      </c>
      <c r="G119" s="66">
        <f>G118*3600</f>
        <v>20.239502762236306</v>
      </c>
      <c r="K119" s="73"/>
      <c r="L119" s="73"/>
      <c r="M119" s="73"/>
      <c r="N119" s="73"/>
      <c r="O119" s="73"/>
    </row>
    <row r="120" spans="2:15">
      <c r="B120" s="72"/>
      <c r="E120" s="66" t="s">
        <v>155</v>
      </c>
      <c r="F120" s="66" t="s">
        <v>152</v>
      </c>
      <c r="G120" s="66">
        <f>G119*O12</f>
        <v>24.846013590921288</v>
      </c>
      <c r="K120" s="73"/>
      <c r="L120" s="73"/>
      <c r="M120" s="73"/>
      <c r="N120" s="73"/>
      <c r="O120" s="73"/>
    </row>
    <row r="121" spans="2:15">
      <c r="B121" s="72"/>
      <c r="K121" s="73"/>
      <c r="L121" s="73"/>
      <c r="M121" s="73"/>
      <c r="N121" s="73"/>
      <c r="O121" s="73"/>
    </row>
    <row r="122" spans="2:15">
      <c r="B122" s="72"/>
      <c r="E122" s="66" t="s">
        <v>24</v>
      </c>
      <c r="F122" s="66">
        <v>30</v>
      </c>
      <c r="G122" s="66" t="s">
        <v>1</v>
      </c>
      <c r="K122" s="73"/>
      <c r="L122" s="73"/>
      <c r="M122" s="73"/>
      <c r="N122" s="73"/>
      <c r="O122" s="73"/>
    </row>
    <row r="123" spans="2:15">
      <c r="B123" s="72"/>
      <c r="K123" s="73"/>
      <c r="L123" s="73"/>
      <c r="M123" s="73"/>
      <c r="N123" s="73"/>
      <c r="O123" s="73"/>
    </row>
    <row r="124" spans="2:15">
      <c r="B124" s="72"/>
      <c r="C124" s="73"/>
      <c r="E124" s="66" t="s">
        <v>22</v>
      </c>
      <c r="F124" s="66">
        <f>PV(F128,F122,-G115*G94*F122/29)</f>
        <v>49050069.854071982</v>
      </c>
      <c r="G124" s="66" t="s">
        <v>20</v>
      </c>
      <c r="I124" s="208"/>
      <c r="L124" s="73"/>
      <c r="M124" s="73"/>
      <c r="N124" s="73"/>
      <c r="O124" s="73"/>
    </row>
    <row r="125" spans="2:15">
      <c r="B125" s="72"/>
      <c r="C125" s="73"/>
      <c r="E125" s="66" t="s">
        <v>23</v>
      </c>
      <c r="F125" s="66">
        <f>G113*G94</f>
        <v>1220975.8879113719</v>
      </c>
      <c r="G125" s="66" t="s">
        <v>20</v>
      </c>
      <c r="L125" s="73"/>
      <c r="M125" s="73"/>
      <c r="N125" s="73"/>
      <c r="O125" s="73"/>
    </row>
    <row r="126" spans="2:15">
      <c r="B126" s="72"/>
      <c r="C126" s="73"/>
      <c r="H126" s="73" t="s">
        <v>127</v>
      </c>
      <c r="L126" s="73"/>
      <c r="M126" s="73"/>
      <c r="N126" s="73"/>
      <c r="O126" s="73"/>
    </row>
    <row r="127" spans="2:15">
      <c r="B127" s="72"/>
      <c r="C127" s="73"/>
      <c r="E127" s="66" t="s">
        <v>74</v>
      </c>
      <c r="F127" s="66">
        <v>0.5</v>
      </c>
      <c r="G127" s="66" t="s">
        <v>1</v>
      </c>
      <c r="H127" s="73" t="s">
        <v>127</v>
      </c>
      <c r="K127" s="73"/>
      <c r="L127" s="73"/>
      <c r="M127" s="73"/>
      <c r="N127" s="73"/>
      <c r="O127" s="73"/>
    </row>
    <row r="128" spans="2:15">
      <c r="B128" s="72"/>
      <c r="C128" s="73"/>
      <c r="E128" s="194" t="s">
        <v>67</v>
      </c>
      <c r="F128" s="66">
        <v>0.1</v>
      </c>
      <c r="K128" s="73"/>
      <c r="L128" s="73"/>
      <c r="M128" s="73"/>
      <c r="N128" s="73"/>
      <c r="O128" s="73"/>
    </row>
    <row r="129" spans="2:18">
      <c r="B129" s="72"/>
      <c r="C129" s="73"/>
      <c r="K129" s="73"/>
      <c r="L129" s="73"/>
      <c r="M129" s="73"/>
      <c r="N129" s="73"/>
      <c r="O129" s="73"/>
    </row>
    <row r="130" spans="2:18">
      <c r="B130" s="72"/>
    </row>
    <row r="131" spans="2:18">
      <c r="B131" s="72"/>
    </row>
    <row r="132" spans="2:18">
      <c r="B132" s="72"/>
    </row>
    <row r="133" spans="2:18">
      <c r="B133" s="72"/>
      <c r="C133" s="70" t="s">
        <v>118</v>
      </c>
    </row>
    <row r="134" spans="2:18">
      <c r="B134" s="72"/>
    </row>
    <row r="135" spans="2:18">
      <c r="B135" s="72"/>
    </row>
    <row r="136" spans="2:18">
      <c r="B136" s="72"/>
      <c r="L136" s="73"/>
    </row>
    <row r="137" spans="2:18">
      <c r="B137" s="72"/>
      <c r="C137" s="70" t="s">
        <v>112</v>
      </c>
      <c r="L137" s="73"/>
    </row>
    <row r="138" spans="2:18">
      <c r="B138" s="72"/>
      <c r="C138" s="70" t="s">
        <v>116</v>
      </c>
      <c r="L138" s="73"/>
      <c r="R138" s="66" t="s">
        <v>105</v>
      </c>
    </row>
    <row r="139" spans="2:18">
      <c r="B139" s="72"/>
      <c r="L139" s="73"/>
    </row>
    <row r="140" spans="2:18">
      <c r="B140" s="72"/>
    </row>
    <row r="141" spans="2:18">
      <c r="B141" s="72"/>
      <c r="C141" s="66" t="s">
        <v>117</v>
      </c>
      <c r="H141" s="73"/>
    </row>
    <row r="142" spans="2:18">
      <c r="B142" s="72"/>
      <c r="H142" s="73"/>
    </row>
    <row r="143" spans="2:18">
      <c r="B143" s="72"/>
      <c r="E143" s="73"/>
      <c r="H143" s="73"/>
    </row>
    <row r="144" spans="2:18">
      <c r="B144" s="72"/>
      <c r="D144" s="73"/>
      <c r="F144" s="73"/>
      <c r="G144" s="73"/>
    </row>
    <row r="145" spans="2:11">
      <c r="B145" s="72"/>
      <c r="D145" s="73"/>
      <c r="E145" s="73"/>
    </row>
    <row r="146" spans="2:11">
      <c r="B146" s="72"/>
      <c r="D146" s="73"/>
      <c r="F146" s="73"/>
      <c r="G146" s="73"/>
    </row>
    <row r="147" spans="2:11">
      <c r="B147" s="72"/>
      <c r="D147" s="73"/>
      <c r="K147" s="73"/>
    </row>
    <row r="148" spans="2:11">
      <c r="B148" s="72"/>
    </row>
    <row r="149" spans="2:11">
      <c r="B149" s="72"/>
    </row>
    <row r="150" spans="2:11">
      <c r="B150" s="72"/>
    </row>
    <row r="151" spans="2:11">
      <c r="B151" s="72"/>
      <c r="E151" s="73"/>
    </row>
    <row r="152" spans="2:11">
      <c r="B152" s="72"/>
      <c r="F152" s="73"/>
    </row>
    <row r="153" spans="2:11">
      <c r="B153" s="72"/>
    </row>
    <row r="154" spans="2:11">
      <c r="B154" s="72"/>
    </row>
    <row r="155" spans="2:11">
      <c r="B155" s="72"/>
    </row>
    <row r="156" spans="2:11">
      <c r="B156" s="72"/>
    </row>
    <row r="157" spans="2:11">
      <c r="B157" s="72"/>
    </row>
    <row r="158" spans="2:11">
      <c r="B158" s="72"/>
    </row>
    <row r="159" spans="2:11">
      <c r="B159" s="72"/>
    </row>
    <row r="160" spans="2:11">
      <c r="B160" s="72"/>
    </row>
    <row r="161" spans="2:2">
      <c r="B161" s="72"/>
    </row>
    <row r="162" spans="2:2">
      <c r="B162" s="72"/>
    </row>
    <row r="163" spans="2:2">
      <c r="B163" s="72"/>
    </row>
    <row r="164" spans="2:2">
      <c r="B164" s="72"/>
    </row>
    <row r="165" spans="2:2">
      <c r="B165" s="72"/>
    </row>
    <row r="166" spans="2:2">
      <c r="B166" s="72"/>
    </row>
    <row r="167" spans="2:2">
      <c r="B167" s="72"/>
    </row>
    <row r="168" spans="2:2">
      <c r="B168" s="72"/>
    </row>
    <row r="169" spans="2:2">
      <c r="B169" s="72"/>
    </row>
    <row r="170" spans="2:2">
      <c r="B170" s="72"/>
    </row>
    <row r="171" spans="2:2">
      <c r="B171" s="72"/>
    </row>
    <row r="172" spans="2:2">
      <c r="B172" s="72"/>
    </row>
    <row r="173" spans="2:2">
      <c r="B173" s="72"/>
    </row>
    <row r="174" spans="2:2">
      <c r="B174" s="72"/>
    </row>
    <row r="175" spans="2:2">
      <c r="B175" s="72"/>
    </row>
    <row r="176" spans="2:2">
      <c r="B176" s="72"/>
    </row>
    <row r="177" spans="2:2">
      <c r="B177" s="72"/>
    </row>
    <row r="178" spans="2:2">
      <c r="B178" s="72"/>
    </row>
    <row r="179" spans="2:2">
      <c r="B179" s="72"/>
    </row>
    <row r="180" spans="2:2">
      <c r="B180" s="72"/>
    </row>
    <row r="181" spans="2:2">
      <c r="B181" s="72"/>
    </row>
    <row r="182" spans="2:2">
      <c r="B182" s="72"/>
    </row>
    <row r="183" spans="2:2">
      <c r="B183" s="72"/>
    </row>
    <row r="184" spans="2:2">
      <c r="B184" s="72"/>
    </row>
    <row r="185" spans="2:2">
      <c r="B185" s="72"/>
    </row>
    <row r="186" spans="2:2">
      <c r="B186" s="72"/>
    </row>
    <row r="187" spans="2:2">
      <c r="B187" s="72"/>
    </row>
    <row r="188" spans="2:2">
      <c r="B188" s="72"/>
    </row>
    <row r="189" spans="2:2">
      <c r="B189" s="72"/>
    </row>
    <row r="190" spans="2:2">
      <c r="B190" s="72"/>
    </row>
    <row r="191" spans="2:2">
      <c r="B191" s="72"/>
    </row>
    <row r="192" spans="2:2">
      <c r="B192" s="72"/>
    </row>
    <row r="193" spans="2:2">
      <c r="B193" s="72"/>
    </row>
    <row r="194" spans="2:2">
      <c r="B194" s="72"/>
    </row>
    <row r="195" spans="2:2">
      <c r="B195" s="72"/>
    </row>
    <row r="196" spans="2:2">
      <c r="B196" s="72"/>
    </row>
    <row r="197" spans="2:2">
      <c r="B197" s="72"/>
    </row>
    <row r="198" spans="2:2">
      <c r="B198" s="72"/>
    </row>
    <row r="199" spans="2:2">
      <c r="B199" s="72"/>
    </row>
    <row r="200" spans="2:2">
      <c r="B200" s="72"/>
    </row>
    <row r="201" spans="2:2">
      <c r="B201" s="72"/>
    </row>
    <row r="202" spans="2:2">
      <c r="B202" s="72"/>
    </row>
    <row r="203" spans="2:2">
      <c r="B203" s="72"/>
    </row>
    <row r="204" spans="2:2">
      <c r="B204" s="72"/>
    </row>
    <row r="205" spans="2:2">
      <c r="B205" s="72"/>
    </row>
    <row r="206" spans="2:2">
      <c r="B206" s="72"/>
    </row>
    <row r="207" spans="2:2">
      <c r="B207" s="72"/>
    </row>
    <row r="208" spans="2:2">
      <c r="B208" s="72"/>
    </row>
    <row r="209" spans="2:2">
      <c r="B209" s="72"/>
    </row>
    <row r="210" spans="2:2">
      <c r="B210" s="72"/>
    </row>
    <row r="211" spans="2:2">
      <c r="B211" s="72"/>
    </row>
    <row r="212" spans="2:2">
      <c r="B212" s="72"/>
    </row>
    <row r="213" spans="2:2">
      <c r="B213" s="72"/>
    </row>
    <row r="214" spans="2:2">
      <c r="B214" s="72"/>
    </row>
    <row r="215" spans="2:2">
      <c r="B215" s="72"/>
    </row>
    <row r="216" spans="2:2">
      <c r="B216" s="72"/>
    </row>
    <row r="217" spans="2:2">
      <c r="B217" s="72"/>
    </row>
    <row r="218" spans="2:2">
      <c r="B218" s="72"/>
    </row>
    <row r="219" spans="2:2">
      <c r="B219" s="72"/>
    </row>
    <row r="220" spans="2:2">
      <c r="B220" s="72"/>
    </row>
    <row r="221" spans="2:2">
      <c r="B221" s="72"/>
    </row>
    <row r="222" spans="2:2">
      <c r="B222" s="72"/>
    </row>
    <row r="223" spans="2:2">
      <c r="B223" s="72"/>
    </row>
    <row r="224" spans="2:2">
      <c r="B224" s="72"/>
    </row>
    <row r="225" spans="2:2">
      <c r="B225" s="72"/>
    </row>
    <row r="226" spans="2:2">
      <c r="B226" s="72"/>
    </row>
    <row r="227" spans="2:2">
      <c r="B227" s="72"/>
    </row>
    <row r="228" spans="2:2">
      <c r="B228" s="72"/>
    </row>
    <row r="229" spans="2:2">
      <c r="B229" s="72"/>
    </row>
  </sheetData>
  <hyperlinks>
    <hyperlink ref="R12" r:id="rId1" xr:uid="{4B10D7CA-F01F-884A-92AB-AE9B65986533}"/>
  </hyperlinks>
  <pageMargins left="0.75" right="0.75" top="1" bottom="1" header="0.5" footer="0.5"/>
  <pageSetup paperSize="9" orientation="portrait" horizontalDpi="4294967292" verticalDpi="4294967292"/>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34"/>
  <sheetViews>
    <sheetView tabSelected="1" workbookViewId="0">
      <selection activeCell="A11" sqref="A11:XFD12"/>
    </sheetView>
  </sheetViews>
  <sheetFormatPr baseColWidth="10" defaultColWidth="33.1640625" defaultRowHeight="16"/>
  <cols>
    <col min="1" max="1" width="3.5" style="58" customWidth="1"/>
    <col min="2" max="2" width="6.5" style="58" customWidth="1"/>
    <col min="3" max="3" width="27.83203125" style="58" customWidth="1"/>
    <col min="4" max="4" width="48.332031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85"/>
      <c r="D7" s="186" t="s">
        <v>125</v>
      </c>
      <c r="E7" s="186" t="s">
        <v>124</v>
      </c>
      <c r="F7" s="178">
        <v>41671</v>
      </c>
      <c r="G7" s="57">
        <v>2014</v>
      </c>
      <c r="H7" s="100">
        <v>43160</v>
      </c>
      <c r="I7" s="57" t="s">
        <v>114</v>
      </c>
      <c r="J7" s="58" t="s">
        <v>113</v>
      </c>
    </row>
    <row r="8" spans="2:10">
      <c r="B8" s="61"/>
      <c r="C8" s="176"/>
    </row>
    <row r="9" spans="2:10">
      <c r="B9" s="61"/>
      <c r="C9" s="185"/>
      <c r="D9" s="200" t="s">
        <v>139</v>
      </c>
      <c r="E9" s="147"/>
      <c r="F9" s="57"/>
      <c r="G9" s="57"/>
      <c r="H9" s="100"/>
      <c r="I9" s="99"/>
      <c r="J9" s="98" t="s">
        <v>140</v>
      </c>
    </row>
    <row r="10" spans="2:10">
      <c r="B10" s="61"/>
      <c r="C10" s="185"/>
    </row>
    <row r="11" spans="2:10">
      <c r="B11" s="61"/>
      <c r="C11" s="185" t="s">
        <v>158</v>
      </c>
      <c r="D11" s="213" t="s">
        <v>174</v>
      </c>
      <c r="E11" s="177"/>
      <c r="F11" s="213" t="s">
        <v>175</v>
      </c>
      <c r="G11" s="57">
        <v>2009</v>
      </c>
      <c r="H11" s="100">
        <v>43344</v>
      </c>
      <c r="I11" s="57"/>
      <c r="J11" s="58" t="s">
        <v>157</v>
      </c>
    </row>
    <row r="12" spans="2:10">
      <c r="B12" s="61"/>
      <c r="C12" s="185" t="s">
        <v>23</v>
      </c>
      <c r="D12" s="147"/>
      <c r="E12" s="147"/>
      <c r="F12" s="57"/>
      <c r="G12" s="57"/>
      <c r="H12" s="100"/>
      <c r="I12" s="57"/>
    </row>
    <row r="13" spans="2:10">
      <c r="B13" s="61"/>
    </row>
    <row r="14" spans="2:10">
      <c r="B14" s="61"/>
      <c r="C14" s="185"/>
      <c r="D14" s="145"/>
      <c r="E14" s="145"/>
      <c r="H14" s="100"/>
      <c r="J14" s="145"/>
    </row>
    <row r="15" spans="2:10">
      <c r="B15" s="61"/>
      <c r="E15" s="104"/>
      <c r="F15" s="57"/>
      <c r="G15" s="57"/>
      <c r="H15" s="100"/>
      <c r="I15" s="114"/>
    </row>
    <row r="16" spans="2:10">
      <c r="B16" s="61"/>
      <c r="C16" s="130"/>
      <c r="E16" s="104"/>
      <c r="F16" s="57"/>
      <c r="G16" s="57"/>
      <c r="H16" s="100"/>
      <c r="I16" s="114"/>
    </row>
    <row r="17" spans="2:10">
      <c r="B17" s="61"/>
      <c r="C17" s="145"/>
      <c r="D17" s="145"/>
      <c r="E17" s="145"/>
      <c r="H17" s="100"/>
      <c r="I17" s="114"/>
      <c r="J17" s="97"/>
    </row>
    <row r="18" spans="2:10">
      <c r="B18" s="61"/>
      <c r="C18" s="145"/>
    </row>
    <row r="19" spans="2:10">
      <c r="B19" s="61"/>
    </row>
    <row r="20" spans="2:10">
      <c r="B20" s="61"/>
      <c r="C20" s="154"/>
      <c r="D20" s="145"/>
      <c r="E20" s="147"/>
      <c r="F20" s="57"/>
      <c r="G20" s="57"/>
      <c r="H20" s="100"/>
      <c r="J20" s="147"/>
    </row>
    <row r="21" spans="2:10">
      <c r="B21" s="61"/>
      <c r="I21" s="57"/>
      <c r="J21" s="57"/>
    </row>
    <row r="22" spans="2:10">
      <c r="B22" s="61"/>
      <c r="I22" s="99"/>
      <c r="J22" s="57"/>
    </row>
    <row r="23" spans="2:10">
      <c r="B23" s="61"/>
      <c r="I23" s="57"/>
      <c r="J23" s="57"/>
    </row>
    <row r="24" spans="2:10">
      <c r="B24" s="61"/>
    </row>
    <row r="25" spans="2:10">
      <c r="B25" s="61"/>
      <c r="C25" s="109"/>
    </row>
    <row r="26" spans="2:10">
      <c r="B26" s="61"/>
      <c r="C26" s="129"/>
    </row>
    <row r="27" spans="2:10">
      <c r="B27" s="61"/>
      <c r="C27" s="130"/>
      <c r="D27" s="57"/>
      <c r="E27" s="57"/>
      <c r="F27" s="57"/>
      <c r="G27" s="57"/>
      <c r="H27" s="57"/>
    </row>
    <row r="28" spans="2:10">
      <c r="B28" s="61"/>
      <c r="C28" s="129"/>
      <c r="D28" s="57"/>
      <c r="E28" s="57"/>
      <c r="F28" s="57"/>
      <c r="G28" s="57"/>
      <c r="H28" s="57"/>
    </row>
    <row r="29" spans="2:10">
      <c r="B29" s="61"/>
      <c r="D29" s="57"/>
      <c r="E29" s="57"/>
      <c r="F29" s="57"/>
      <c r="G29" s="57"/>
      <c r="H29" s="57"/>
    </row>
    <row r="30" spans="2:10">
      <c r="B30" s="61"/>
      <c r="C30" s="129"/>
    </row>
    <row r="31" spans="2:10">
      <c r="B31" s="61"/>
    </row>
    <row r="32" spans="2:10">
      <c r="B32" s="61"/>
    </row>
    <row r="33" spans="2:2">
      <c r="B33" s="61"/>
    </row>
    <row r="34" spans="2:2">
      <c r="B34" s="61"/>
    </row>
  </sheetData>
  <phoneticPr fontId="37" type="noConversion"/>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2</vt:i4>
      </vt:variant>
    </vt:vector>
  </HeadingPairs>
  <TitlesOfParts>
    <vt:vector size="7" baseType="lpstr">
      <vt:lpstr>Cover sheet</vt:lpstr>
      <vt:lpstr>Dashboard</vt:lpstr>
      <vt:lpstr>Research data</vt:lpstr>
      <vt:lpstr>Notes</vt:lpstr>
      <vt:lpstr>Sources</vt:lpstr>
      <vt:lpstr>h2comp2_flow</vt:lpstr>
      <vt:lpstr>h2comp2_mass_efficiency</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Chael Kruip</cp:lastModifiedBy>
  <cp:lastPrinted>2015-02-13T09:40:54Z</cp:lastPrinted>
  <dcterms:created xsi:type="dcterms:W3CDTF">2011-10-26T09:05:09Z</dcterms:created>
  <dcterms:modified xsi:type="dcterms:W3CDTF">2018-09-05T11:33:05Z</dcterms:modified>
</cp:coreProperties>
</file>